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2"/>
  </bookViews>
  <sheets>
    <sheet name="ZAŁ 3" sheetId="1" r:id="rId1"/>
    <sheet name="ZAŁ 10" sheetId="2" r:id="rId2"/>
    <sheet name="ZAŁ 7" sheetId="3" r:id="rId3"/>
    <sheet name="ZAŁ 4" sheetId="4" r:id="rId4"/>
    <sheet name="ZAŁ 6" sheetId="5" r:id="rId5"/>
    <sheet name="ZAL 8" sheetId="6" r:id="rId6"/>
    <sheet name="ZAŁ 9" sheetId="7" r:id="rId7"/>
    <sheet name="Arkusz1" sheetId="8" state="hidden" r:id="rId8"/>
  </sheets>
  <definedNames>
    <definedName name="_xlnm.Print_Titles" localSheetId="1">'ZAŁ 10'!$1:$4</definedName>
    <definedName name="_xlnm.Print_Titles" localSheetId="0">'ZAŁ 3'!$3:$8</definedName>
  </definedNames>
  <calcPr fullCalcOnLoad="1"/>
</workbook>
</file>

<file path=xl/sharedStrings.xml><?xml version="1.0" encoding="utf-8"?>
<sst xmlns="http://schemas.openxmlformats.org/spreadsheetml/2006/main" count="438" uniqueCount="242">
  <si>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</si>
  <si>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</si>
  <si>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</si>
  <si>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</si>
  <si>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 xml:space="preserve">Kwota </t>
  </si>
  <si>
    <t>Urząd Gminy</t>
  </si>
  <si>
    <t>`</t>
  </si>
  <si>
    <t xml:space="preserve"> 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</si>
  <si>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</si>
  <si>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</si>
  <si>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</si>
  <si>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</si>
  <si>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</si>
  <si>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</si>
  <si>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</si>
  <si>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</si>
  <si>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</si>
  <si>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</si>
  <si>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</si>
  <si>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</si>
  <si>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</si>
  <si>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</si>
  <si>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</si>
  <si>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majątkowe</t>
  </si>
  <si>
    <t>bieżące</t>
  </si>
  <si>
    <t>Dotacja podmiotowa dla SPZOZ na realizację programu "Szczepienia przeciwko HPV- szczepienia dzieci w wieku 11-12 lat"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</si>
  <si>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</si>
  <si>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</si>
  <si>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</si>
  <si>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</si>
  <si>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</si>
  <si>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</si>
  <si>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</si>
  <si>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</si>
  <si>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</si>
  <si>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</si>
  <si>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</si>
  <si>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</si>
  <si>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</si>
  <si>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</si>
  <si>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</si>
  <si>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</si>
  <si>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</si>
  <si>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</si>
  <si>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</si>
  <si>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7.</t>
  </si>
  <si>
    <t>Przychody ogółem:</t>
  </si>
  <si>
    <t>§ 952</t>
  </si>
  <si>
    <t>§ 957</t>
  </si>
  <si>
    <t>8.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</si>
  <si>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</si>
  <si>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</si>
  <si>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</si>
  <si>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</si>
  <si>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</si>
  <si>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</si>
  <si>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</si>
  <si>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</si>
  <si>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</si>
  <si>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</si>
  <si>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</si>
  <si>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</si>
  <si>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</si>
  <si>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</si>
  <si>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</si>
  <si>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</si>
  <si>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</si>
  <si>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</si>
  <si>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</si>
  <si>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</si>
  <si>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</si>
  <si>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</si>
  <si>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</si>
  <si>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</si>
  <si>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</si>
  <si>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</si>
  <si>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</si>
  <si>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</si>
  <si>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</si>
  <si>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</si>
  <si>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</si>
  <si>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</si>
  <si>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</si>
  <si>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</si>
  <si>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</si>
  <si>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</si>
  <si>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</si>
  <si>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</si>
  <si>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</si>
  <si>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</si>
  <si>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 złotych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</si>
  <si>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</si>
  <si>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</si>
  <si>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</si>
  <si>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</si>
  <si>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</si>
  <si>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</si>
  <si>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</si>
  <si>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</si>
  <si>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</si>
  <si>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biezące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</si>
  <si>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</si>
  <si>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</si>
  <si>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</si>
  <si>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</si>
  <si>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</si>
  <si>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</si>
  <si>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</si>
  <si>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Rozbudowa drogi gminnej w miejscowości Skarżysko Koscielne, ul. Olszynki </t>
  </si>
  <si>
    <t>Sołectwo: Lipowe Pole Plebańskie</t>
  </si>
  <si>
    <t>Budowa sieci kanalizacji sanitarnej z przykanalikami do granic posesji wraz z przepompowniami ścieków  i zasilaniem elektrycznym przepompowni w miejscowości Michałów</t>
  </si>
  <si>
    <t xml:space="preserve">Wniesienie wkładów do  MPWiK Sp. z o.o w Skarżysku - Kamiennej na realizację zadania "Budowa i modernizacja  kanalizacji sanitarnej w Skarżysku- Kamiennej i Skarżysku Kościelnym" </t>
  </si>
  <si>
    <t>"e-świętokrzyskie" Budowa Systemu informatyzacji Przestrzennej Województwa Świetokrzyskiego</t>
  </si>
  <si>
    <t>Projekt RPO: "e-świętokrzyskie Budowa Systemu Informacji Przestrzennej Województwa Świętokrzyskiego"</t>
  </si>
  <si>
    <t>Projekt RPO: "e-świętokrzyskie Rozbudowa Infrastruktury Informatycznej JST"</t>
  </si>
  <si>
    <t>Ogółem Wydatki Majątkowe</t>
  </si>
  <si>
    <t>WYDATKI MAJĄTKOWE</t>
  </si>
  <si>
    <t xml:space="preserve">Rozbudowa drogi gminnej w miejscowości Skarżysko Koscielne, ul. Polna </t>
  </si>
  <si>
    <t>§ 950</t>
  </si>
  <si>
    <t>Wykonanie w roku budżetowym</t>
  </si>
  <si>
    <t>%</t>
  </si>
  <si>
    <t>Wykonanie</t>
  </si>
  <si>
    <t>Plan</t>
  </si>
  <si>
    <t>Plan dotacji</t>
  </si>
  <si>
    <t>Wykonanie dotacji</t>
  </si>
  <si>
    <t>Plan roku budżetowego 2012 (6+7+9+10)</t>
  </si>
  <si>
    <t>Zadania inwestycyjne roczne w  2012 r.</t>
  </si>
  <si>
    <t>Zakup oprogramowania EWMAPA</t>
  </si>
  <si>
    <t>Przebudowa oświetlenia ulicznego</t>
  </si>
  <si>
    <t>Zagospodarowanie oczka wodnego</t>
  </si>
  <si>
    <t>Zakup atlasu i ławki do ćwiczeń- w ramach funduszu sołeckiego na zadanie "Przystosowanie i wyposażenie pomieszczeń miejscowej szkoły dla potrzeb spotkań mieszkańców sołectwa"</t>
  </si>
  <si>
    <t>Szkoła Podstawowa w Lipowym Polu</t>
  </si>
  <si>
    <t>Opracowanie kompletu dokumentacji zadania -"Budowa kompleksu boisk sportowych wraz z zapleczem sanitarno-szatniowym w miejscowości Grzybowa Góra w ramach programu "Moje Boisko-Orlik 2012"</t>
  </si>
  <si>
    <t>Przychody i rozchody budżetu w 2012 r.</t>
  </si>
  <si>
    <t>Kwota planu
2012 r.</t>
  </si>
  <si>
    <t>Dotacje podmiotowe w 2012 r.</t>
  </si>
  <si>
    <t>Dotacje celowe  w 2012 r.</t>
  </si>
  <si>
    <t>Dotacje celowe z budżetu na finansowanie lub dofinansowanie kosztów realizacji inwestycji i zakupów inwestycyjnych innych jednostek sektora finansów publicznych - na zakup aparatury i sprzętu medycznego (zestaw operacyjno histeroskopowy oraz stolik noworodkowy dla potrzeb Działu Ginekologiczno-Położniczego Zespołu Opieki Zdrowotnej w Skarżysku-Kamiennej)</t>
  </si>
  <si>
    <t>ZOZ Szpital Powiatowy w Skarżysku-Kamiennej</t>
  </si>
  <si>
    <t>Dotacja celowa z budżetu na finansowanie lub dofinansowanie zadań w zakresie opieki dzieci i młodzieży -organizowanie zajęć dla dzieci i młodzieży w czasie wolnym od nauki szkolnej -"Multimedialne zajęcia"</t>
  </si>
  <si>
    <t>Wyłoniona w drodze konkursu- Stowarzyszenie "Creative Community"</t>
  </si>
  <si>
    <t>Dotacja celowa z budżetu na finansowanie lub dofinansowanie zadań w zakresie opieki dzieci i młodzieży -organizowanie zajęć dla dzieci i młodzieży w czasie wolnym od nauki szkolnej -"Bezpieczne wakacje  z nami strażakami"</t>
  </si>
  <si>
    <t>Wyłoniona w drodze konkursu- Stowarzyszenie OSP Grzybowa Góra</t>
  </si>
  <si>
    <t>Dotacja celowa z budżetu na finansowanie lub dofinansowanie zadań w zakresie opieki dzieci i młodzieży -organizowanie zajęć dla dzieci i młodzieży w czasie wolnym od nauki szkolnej -"Baju ,baju … w świętokrzyskim raju"</t>
  </si>
  <si>
    <t>Wyłoniona w drodze konkursu- Stowarzyszenie OSP Lipowe Pole</t>
  </si>
  <si>
    <t>Dotacja celowa z budżetu na finansowanie lub dofinansowanie zadań w zakresieupowszechniania tradycji, kultury i patriotyzmu- promocja regionalnej kuchni, twórców lokalnych, organizacja przeglądu zespołów śpiewaczych, cykl imprez kulturalnych dla mieszkańców Gminy, zajęcia w zakresie choreografii i wykonawstwa pieśni ludowych pod kierunkiem instruktora...-"Bliżej historii i kultury"</t>
  </si>
  <si>
    <t>Wyłoniona w drodze konkursu- Stowarzyszenie na Rzecz Odnowy Zabytków Parafii Św. Trójcy</t>
  </si>
  <si>
    <t>Dotacja celowa z budżetu na finansowanie lub dofinansowanie zadań w zakresieupowszechniania tradycji, kultury i patriotyzmu- promocja regionalnej kuchni, twórców lokalnych, organizacja przeglądu zespołów śpiewaczych, cykl imprez kulturalnych dla mieszkańców Gminy, zajęcia w zakresie choreografii i wykonawstwa pieśni ludowych pod kierunkiem instruktora...-"Zachowanie i promocja dziedzictwa kulturowego naszej Gminy"</t>
  </si>
  <si>
    <t>Wyłoniona w drodze konkursu- Stowarzyszenie "Nasza Gmina"</t>
  </si>
  <si>
    <t>Wyłoniona w drodze konkursu- Stowarzyszenie Kultury Zespół Pieśni, Tańca i Rozrywki "Romano"</t>
  </si>
  <si>
    <t>Wyłoniona w drodze konkursu -Gminny Ludowy Klub Sportowy "GROM"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</si>
  <si>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"Postaw na rodzinę- IV Parafialny Festyn Rodzinny"</t>
  </si>
  <si>
    <t>Wyłoniona w drodze konkursu -Stowarzyszenie na Rzecz Odnowy Zabytków Parafii Św. Trójcy</t>
  </si>
  <si>
    <t>Wyłoniona w drodze konkursu -Gminne Zrzeszenie LZS</t>
  </si>
  <si>
    <t>Dotacja celowa z budżetu na finansowanie lub dofinansowanie prac remontowych i konserwatorskich obiektów zabytkowych przekazane jednostkom nie zaliczanym do sektora fnansów publicznych, na prace konserwatorsko-restauratorskie wnętrza świątyni w zakresie prac renowacyjnych Kaplicy Aniołów Stróżów kościoła parafialnego w Skarżysku Kościelnym wpisanym do rejestru zabytków</t>
  </si>
  <si>
    <t>Parafia Rzymsko-Katolickiej p.w.Św. Trójcy w Skarżysku Kościelnym</t>
  </si>
  <si>
    <t>Zadania jednostek pomocniczych w ramach funduszu sołeckiego w 2012 roku</t>
  </si>
  <si>
    <t>Zakup ścianek informacyjno-wystawienniczych do ekspozycji wystaw i prezentacji organizowanych przez sołectwo</t>
  </si>
  <si>
    <t xml:space="preserve">Utrzymanie porządku w sołectwie </t>
  </si>
  <si>
    <t>Zakup wyposażenia do Szkoły Podstawowej w Majkowie</t>
  </si>
  <si>
    <t>Szkoła Podstawowa w Majkowie</t>
  </si>
  <si>
    <t xml:space="preserve">Wykonanie i montaż tablicy upamiętniającej pomordowanych przez hitlerowców nauczycieli SP w Majkowie. Zorganizowanie okolicznościowej wystawy i akademii poświęconej pomordowanych </t>
  </si>
  <si>
    <t>Integracja mieszkańców</t>
  </si>
  <si>
    <t>Działania kulturalno-oświatowe dla mieszkańców sołectwa</t>
  </si>
  <si>
    <t>Sołectwo: Skarżysko Kościelne I</t>
  </si>
  <si>
    <t>Sołectwo: Skarżysko Kościelne II</t>
  </si>
  <si>
    <t>Utrzymanie porządku i czystości w sołectwie</t>
  </si>
  <si>
    <t>Integracja mieszkańców sołectwa</t>
  </si>
  <si>
    <t>Utrzymanie i pielęgnacja boiska koło leśniczówki</t>
  </si>
  <si>
    <t>Organizacja imprez integracyjnych dla społeczności lokalnej</t>
  </si>
  <si>
    <t>Przystosowanie i wyposażenie pomieszczeń miejscowej szkoły dla potrzeb spotkań mieszkańców sołectwa</t>
  </si>
  <si>
    <t>Przygotowanie miejsca do organizacji spotkań mieszkańców oraz wyposażenia świetlicy</t>
  </si>
  <si>
    <t>Brama wjazdowa i wybrukowanie wjazdu do szkoły</t>
  </si>
  <si>
    <t>Utrzymanie czystości w sołectwie oraz przystanków autobusowych</t>
  </si>
  <si>
    <t>Czastkowa naprawa dróg gminnych</t>
  </si>
  <si>
    <t>Tablica pamiątkowa zamordowanych podczas II wojny światowej</t>
  </si>
  <si>
    <t xml:space="preserve">Szkoła Podstawowa w Majkowie </t>
  </si>
  <si>
    <t xml:space="preserve">Doposażenie Szkoły Podstawowej w Majkowie </t>
  </si>
  <si>
    <t>Wykonanie przepustu drogowego na drodze gminnej</t>
  </si>
  <si>
    <t>Zakup namiotu rozkładanego w celu organizacji spotkań intergacyjnych dla mieszkańców</t>
  </si>
  <si>
    <t>Szkoła Podstawowa w Kierzu Niedźwiedzim</t>
  </si>
  <si>
    <t>Wykonanie zadaszenia sceny na placu szkolnym</t>
  </si>
  <si>
    <t>Zakup wyposażenia do Centrum Kulturalno-Oświatowego i Sportowego</t>
  </si>
  <si>
    <t>Zakup sprzętu do organizacji spotkań, zebrań oraz imprez integracyjnych</t>
  </si>
  <si>
    <t>Organizacja aktywnego wypoczynku dla mieszkańców</t>
  </si>
  <si>
    <t>Plan roku budżetowego2012 (7+8+10+11)</t>
  </si>
  <si>
    <t>Budowa sieci kanalizacji sanitarnej z przykanalikami do granic nieruchomości wraz z przepompowniami ścieków  i zasilaniem elektrycznym przepompowni w miejscowości Skarżysko Kościelne i Grzybowa Góra</t>
  </si>
  <si>
    <t>Projekt PROW:"Nad Żarnówką"  budowa i przystosowanie infrastruktury na potrzeby agroturystyki w Michałowie ,gm. Skarżysko Kościelne, pow. skarżyski</t>
  </si>
  <si>
    <t>Dochody i wydatki związane z realizacją zadań z zakresu administracji rządowej i innych zadań zleconych odrębnymi ustawami w  2012 r.</t>
  </si>
  <si>
    <t>Wydatki
na 2012 r.</t>
  </si>
  <si>
    <t>1.1.</t>
  </si>
  <si>
    <t xml:space="preserve">Kredyty zaciągnięte w związku z umową zawartą z podmiotem dysponującym środkami pochodzącymi z budżetu U.E. </t>
  </si>
  <si>
    <t>2.1</t>
  </si>
  <si>
    <t>Papiery wartościowe (obligacje) których zbywalność jest ograniczona</t>
  </si>
  <si>
    <t>3.1.</t>
  </si>
  <si>
    <t>Papiery wartościowe (obligacje) których zbywalność jest ograniczona, zaciągane w związku z umową zawartą z podmiotem dysponującym środkami pochodzącymi z budżetu U.E.</t>
  </si>
  <si>
    <t>II.</t>
  </si>
  <si>
    <t>I.</t>
  </si>
  <si>
    <t>Kredyty i pożyczki</t>
  </si>
  <si>
    <t>Nadwyżka z lat ubiegłych</t>
  </si>
  <si>
    <t xml:space="preserve">III. </t>
  </si>
  <si>
    <t>Wolne środki art.. 217 ust.2 pkt.6 u.f.p.</t>
  </si>
  <si>
    <t>Spłata pożyczek udzielonych</t>
  </si>
  <si>
    <t>IV.</t>
  </si>
  <si>
    <t>V.</t>
  </si>
  <si>
    <t>§ 941-44</t>
  </si>
  <si>
    <t>VI.</t>
  </si>
  <si>
    <t>Prywatyzacja majątku j.s.t</t>
  </si>
  <si>
    <t>1.1</t>
  </si>
  <si>
    <t>Spłaty kredytów zaciągniętych w związku z zawarciem umowy z podmiotem dysponującym środkami pochodzącymi z budżetu U.E.</t>
  </si>
  <si>
    <t>2.2</t>
  </si>
  <si>
    <t>Wykup obligacji komunalnych, których zbywalność jest ograniczona</t>
  </si>
  <si>
    <t>2.3</t>
  </si>
  <si>
    <t>Wykup obligacji komunalnych, których zdolność jest ograniczona w związku z zawarciem umowy z podmiotem dysponującym środkami pochodzącycmi z budżetu U.E.</t>
  </si>
  <si>
    <t>Przelewy na rachunki lokat</t>
  </si>
  <si>
    <t>Wykup papierów wartościowych dopuszczonych do obrotu zorganizowanego , czyli takie, dla których istnieje płynny rynek wtórny</t>
  </si>
  <si>
    <t>Paragraf</t>
  </si>
  <si>
    <t>kredyty i pożyczki podlegające zwrotowi ze środków art.. 5 ust.1 pkt 2 u.f.p.</t>
  </si>
  <si>
    <t>Limity wydatków na wieloletnie przedsięwzięcia majątkowe planowane do poniesienia  w  2012 roku</t>
  </si>
  <si>
    <t>Wykonanie i zamontowanie tablicy informacyjnej z opisem historycznym miejscowości</t>
  </si>
  <si>
    <t>Dotacja celowa z budżetu na finansowanie lub dofinansowanie zadań w zakresie upowszechniania tradycji, kultury i patriotyzmu- promocja regionalnej kuchni, twórców lokalnych, organizacja przeglądu zespołów śpiewaczych, cykl imprez kulturalnych dla mieszkańców Gminy, zajęcia w zakresie choreografii i wykonawstwa pieśni ludowych pod kierunkiem instruktora...-" Noc Kupały w Gminie Skarżysko Kościelne- powrót do dawnych tradycji. Integracja i aktywizacja społeczna."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</si>
  <si>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"Wspierania i upowszechnianie aktywnego spędzania wolnego czasu"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</si>
  <si>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"Popularyzacja zdrowego stylu życia wśród mieszkańców Gminy poprzez tworzenie warunków do uprawiania gier zespołowych wraz z rozgrywkami drużyn amatorskich na boisku "Orlik" oraz wyjazdami na zawody o zasięgu gminnym, powiatowym i wojewódzkim. Wspieranie i upowszechnianie aktywnego spędzania wolnego czasu."</t>
  </si>
  <si>
    <t>Dotacja  dla SPZOZ na realizację programu "Zapobieganie chorobom zakaźnym- darmowe szczepienia ochronne u pacjentów SPZOZ powyżej 60 roku życia przeciwko grypie, u dzieci w wieku szkolnym  przeciwko meningokokom"</t>
  </si>
  <si>
    <t>Zakup działek na plac sołecki w miejscowości Świerczek</t>
  </si>
  <si>
    <t>Zakup pilarki spalinowej</t>
  </si>
  <si>
    <t>Zakup instrumentów muzycznych dla zespołu wokalno - instrumentalnego</t>
  </si>
  <si>
    <t>Szkoła Podstawowa w Grzybowej Górze prowadzona przez Panią Małgorzatę Strzelec</t>
  </si>
  <si>
    <t>Szkoła Podstawowa w Kierzu Niedźwiedzim prowadzona przez Pana Jacka Banaszczyka</t>
  </si>
  <si>
    <t>10.</t>
  </si>
  <si>
    <t>11.</t>
  </si>
  <si>
    <t>12.</t>
  </si>
  <si>
    <t>Szkoła Podstawowa w Lipowym Polu prowadzona przez Stowarzyszenie "Wiedza i rozwój" z siedzibą w Skarżysku - Kamiennej</t>
  </si>
  <si>
    <t>Dotacja podmiotowa z budżetu dla jednostek niezaliczanych do sektora finansów publicznych  - Stowarzyszenia OSP Kierz Niedźwiedzi</t>
  </si>
  <si>
    <t>Dotacja podmiotowa z budżetu dla jednostek niezaliczanych do sektora finansów publicznych  - Stowarzyszenia OSP Grzybowa Góra</t>
  </si>
  <si>
    <t>Dotacja podmiotowa z budżetu dla jednostek niezaliczanych do sektora finansów publicznych  - Stowarzyszenia OSP Lipowe Pole</t>
  </si>
  <si>
    <t>Szkoła Podstawowa w Grzybowej Górze i Urząd Gminy</t>
  </si>
  <si>
    <t>Szkoła Podstawowa w Kierzu Niedźwiedzim i Urząd Gminy</t>
  </si>
  <si>
    <t>Wykonanie poręczy przy kładce pieszej na rzece Żarnówka łączącej ulicę Staffa z ulicą Żeromskiego</t>
  </si>
  <si>
    <t>Budowa sieci kanalizacji sanitarnej z przykanalikami do granic nieruchomości wraz z przepompowniami ścieków  i zasilaniem elektrycznym przepompowni  w miejscowości Majków, ul. Św. Anny</t>
  </si>
  <si>
    <t>Zakup i karosacja samochodu pożarniczego dla Ochotniczej Straży Pożarnej w Grzybowej Górze</t>
  </si>
  <si>
    <t>Zakup sprzętu nagłasniającego - w ramach funduszu sołeckiego sołectwa Kierz Niedźwiedzi na zadanie "Zakup wyposażenia do Centrum Kulturalno - Oświatowego i Sportowego"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</si>
</sst>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0.000%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7"/>
      <name val="Arial CE"/>
      <family val="0"/>
    </font>
    <font>
      <sz val="9"/>
      <name val="Arial"/>
      <family val="2"/>
    </font>
    <font>
      <sz val="14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5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0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0"/>
      <name val="Arial CE"/>
      <family val="2"/>
    </font>
    <font>
      <b/>
      <sz val="8"/>
      <color indexed="10"/>
      <name val="Times New Roman"/>
      <family val="1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4" fontId="29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/>
    </xf>
    <xf numFmtId="4" fontId="35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/>
    </xf>
    <xf numFmtId="4" fontId="9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" fontId="34" fillId="0" borderId="10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" fontId="37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168" fontId="33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10" fontId="32" fillId="0" borderId="10" xfId="0" applyNumberFormat="1" applyFont="1" applyBorder="1" applyAlignment="1">
      <alignment vertical="top" wrapText="1"/>
    </xf>
    <xf numFmtId="4" fontId="3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4" fontId="32" fillId="0" borderId="10" xfId="0" applyNumberFormat="1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4" fontId="33" fillId="0" borderId="10" xfId="0" applyNumberFormat="1" applyFont="1" applyBorder="1" applyAlignment="1">
      <alignment vertical="top" wrapText="1"/>
    </xf>
    <xf numFmtId="4" fontId="33" fillId="0" borderId="10" xfId="0" applyNumberFormat="1" applyFont="1" applyBorder="1" applyAlignment="1">
      <alignment/>
    </xf>
    <xf numFmtId="4" fontId="3" fillId="0" borderId="18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38" fillId="0" borderId="0" xfId="0" applyFont="1" applyAlignment="1">
      <alignment vertical="center"/>
    </xf>
    <xf numFmtId="4" fontId="33" fillId="0" borderId="10" xfId="0" applyNumberFormat="1" applyFont="1" applyBorder="1" applyAlignment="1">
      <alignment horizontal="right" vertical="top" wrapText="1"/>
    </xf>
    <xf numFmtId="169" fontId="32" fillId="0" borderId="10" xfId="0" applyNumberFormat="1" applyFont="1" applyBorder="1" applyAlignment="1">
      <alignment horizontal="right" vertical="center" wrapText="1"/>
    </xf>
    <xf numFmtId="1" fontId="32" fillId="0" borderId="10" xfId="0" applyNumberFormat="1" applyFont="1" applyBorder="1" applyAlignment="1">
      <alignment horizontal="right" vertical="center" wrapText="1"/>
    </xf>
    <xf numFmtId="1" fontId="42" fillId="0" borderId="10" xfId="0" applyNumberFormat="1" applyFont="1" applyBorder="1" applyAlignment="1">
      <alignment horizontal="right" vertical="center" wrapText="1"/>
    </xf>
    <xf numFmtId="1" fontId="27" fillId="0" borderId="0" xfId="0" applyNumberFormat="1" applyFont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" fontId="0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169" fontId="5" fillId="0" borderId="12" xfId="0" applyNumberFormat="1" applyFont="1" applyBorder="1" applyAlignment="1">
      <alignment vertical="center"/>
    </xf>
    <xf numFmtId="168" fontId="5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4" fontId="36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vertical="center"/>
    </xf>
    <xf numFmtId="169" fontId="5" fillId="0" borderId="10" xfId="0" applyNumberFormat="1" applyFont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49" fillId="0" borderId="0" xfId="0" applyNumberFormat="1" applyFont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3" fontId="45" fillId="0" borderId="12" xfId="0" applyNumberFormat="1" applyFont="1" applyBorder="1" applyAlignment="1">
      <alignment horizontal="right" vertical="center"/>
    </xf>
    <xf numFmtId="4" fontId="45" fillId="0" borderId="1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4" fontId="4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45" fillId="0" borderId="0" xfId="0" applyNumberFormat="1" applyFont="1" applyAlignment="1">
      <alignment vertical="center"/>
    </xf>
    <xf numFmtId="4" fontId="52" fillId="0" borderId="10" xfId="0" applyNumberFormat="1" applyFont="1" applyBorder="1" applyAlignment="1">
      <alignment vertical="center"/>
    </xf>
    <xf numFmtId="4" fontId="41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vertical="top" wrapText="1"/>
    </xf>
    <xf numFmtId="4" fontId="38" fillId="0" borderId="0" xfId="0" applyNumberFormat="1" applyFont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0" xfId="0" applyFont="1" applyAlignment="1">
      <alignment/>
    </xf>
    <xf numFmtId="4" fontId="45" fillId="0" borderId="16" xfId="0" applyNumberFormat="1" applyFont="1" applyBorder="1" applyAlignment="1">
      <alignment vertical="center"/>
    </xf>
    <xf numFmtId="4" fontId="45" fillId="0" borderId="0" xfId="0" applyNumberFormat="1" applyFont="1" applyAlignment="1">
      <alignment/>
    </xf>
    <xf numFmtId="0" fontId="52" fillId="0" borderId="1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4" fontId="52" fillId="0" borderId="26" xfId="0" applyNumberFormat="1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10" fontId="0" fillId="0" borderId="16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3" fillId="0" borderId="16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36" fillId="0" borderId="10" xfId="0" applyNumberFormat="1" applyFont="1" applyBorder="1" applyAlignment="1">
      <alignment vertical="center"/>
    </xf>
    <xf numFmtId="10" fontId="36" fillId="0" borderId="10" xfId="0" applyNumberFormat="1" applyFont="1" applyBorder="1" applyAlignment="1" applyProtection="1">
      <alignment vertical="center"/>
      <protection/>
    </xf>
    <xf numFmtId="10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1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0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0" fontId="32" fillId="0" borderId="10" xfId="0" applyNumberFormat="1" applyFont="1" applyBorder="1" applyAlignment="1">
      <alignment horizontal="right" vertical="center" wrapText="1"/>
    </xf>
    <xf numFmtId="10" fontId="33" fillId="0" borderId="10" xfId="0" applyNumberFormat="1" applyFont="1" applyBorder="1" applyAlignment="1">
      <alignment vertical="top" wrapText="1"/>
    </xf>
    <xf numFmtId="4" fontId="32" fillId="0" borderId="10" xfId="0" applyNumberFormat="1" applyFont="1" applyBorder="1" applyAlignment="1">
      <alignment horizontal="right" vertical="top" wrapText="1"/>
    </xf>
    <xf numFmtId="10" fontId="33" fillId="0" borderId="10" xfId="0" applyNumberFormat="1" applyFont="1" applyBorder="1" applyAlignment="1">
      <alignment horizontal="right" vertical="top" wrapText="1"/>
    </xf>
    <xf numFmtId="4" fontId="32" fillId="0" borderId="18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10" fontId="3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0" fillId="0" borderId="18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8" xfId="0" applyNumberFormat="1" applyFont="1" applyBorder="1" applyAlignment="1">
      <alignment horizontal="left" vertical="center"/>
    </xf>
    <xf numFmtId="0" fontId="0" fillId="0" borderId="26" xfId="0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4" fontId="30" fillId="0" borderId="34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32" fillId="0" borderId="33" xfId="0" applyNumberFormat="1" applyFont="1" applyFill="1" applyBorder="1" applyAlignment="1">
      <alignment horizontal="center" vertical="center" wrapText="1"/>
    </xf>
    <xf numFmtId="4" fontId="32" fillId="0" borderId="32" xfId="0" applyNumberFormat="1" applyFont="1" applyFill="1" applyBorder="1" applyAlignment="1">
      <alignment horizontal="center" vertical="center" wrapText="1"/>
    </xf>
    <xf numFmtId="4" fontId="32" fillId="0" borderId="28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4" fontId="32" fillId="0" borderId="27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10" fontId="0" fillId="0" borderId="26" xfId="0" applyNumberFormat="1" applyFont="1" applyBorder="1" applyAlignment="1">
      <alignment horizontal="right" vertical="center"/>
    </xf>
    <xf numFmtId="10" fontId="0" fillId="0" borderId="18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" fontId="0" fillId="0" borderId="2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" fontId="44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right" vertical="center"/>
    </xf>
    <xf numFmtId="4" fontId="3" fillId="0" borderId="29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31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7">
      <selection activeCell="G10" sqref="G10"/>
    </sheetView>
  </sheetViews>
  <sheetFormatPr defaultColWidth="9.00390625" defaultRowHeight="12.75"/>
  <cols>
    <col min="1" max="1" width="5.625" style="24" customWidth="1"/>
    <col min="2" max="2" width="4.875" style="24" bestFit="1" customWidth="1"/>
    <col min="3" max="3" width="6.25390625" style="24" bestFit="1" customWidth="1"/>
    <col min="4" max="4" width="19.375" style="24" customWidth="1"/>
    <col min="5" max="5" width="10.625" style="62" customWidth="1"/>
    <col min="6" max="6" width="12.25390625" style="62" customWidth="1"/>
    <col min="7" max="8" width="11.25390625" style="172" customWidth="1"/>
    <col min="9" max="9" width="10.125" style="62" customWidth="1"/>
    <col min="10" max="10" width="9.875" style="62" customWidth="1"/>
    <col min="11" max="11" width="12.625" style="62" customWidth="1"/>
    <col min="12" max="12" width="2.875" style="24" customWidth="1"/>
    <col min="13" max="13" width="11.00390625" style="62" customWidth="1"/>
    <col min="14" max="14" width="12.875" style="62" customWidth="1"/>
    <col min="15" max="15" width="16.75390625" style="24" customWidth="1"/>
    <col min="16" max="16384" width="9.125" style="24" customWidth="1"/>
  </cols>
  <sheetData>
    <row r="1" spans="1:15" ht="11.25">
      <c r="A1" s="290" t="s">
        <v>218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10.5" customHeight="1">
      <c r="A2" s="23"/>
      <c r="B2" s="23"/>
      <c r="C2" s="23"/>
      <c r="D2" s="23"/>
      <c r="E2" s="61"/>
      <c r="F2" s="61"/>
      <c r="G2" s="169"/>
      <c r="H2" s="169"/>
      <c r="I2" s="61"/>
      <c r="J2" s="61"/>
      <c r="K2" s="61"/>
      <c r="L2" s="23"/>
      <c r="M2" s="61"/>
      <c r="N2" s="61"/>
      <c r="O2" s="3" t="s">
        <v>55</v>
      </c>
    </row>
    <row r="3" spans="1:15" s="75" customFormat="1" ht="19.5" customHeight="1">
      <c r="A3" s="291" t="s">
        <v>66</v>
      </c>
      <c r="B3" s="291" t="s">
        <v>32</v>
      </c>
      <c r="C3" s="291" t="s">
        <v>54</v>
      </c>
      <c r="D3" s="271" t="s">
        <v>89</v>
      </c>
      <c r="E3" s="273" t="s">
        <v>67</v>
      </c>
      <c r="F3" s="292" t="s">
        <v>72</v>
      </c>
      <c r="G3" s="292"/>
      <c r="H3" s="292"/>
      <c r="I3" s="292"/>
      <c r="J3" s="292"/>
      <c r="K3" s="292"/>
      <c r="L3" s="292"/>
      <c r="M3" s="292"/>
      <c r="N3" s="292"/>
      <c r="O3" s="271" t="s">
        <v>70</v>
      </c>
    </row>
    <row r="4" spans="1:15" s="75" customFormat="1" ht="14.25" customHeight="1">
      <c r="A4" s="291"/>
      <c r="B4" s="291"/>
      <c r="C4" s="291"/>
      <c r="D4" s="271"/>
      <c r="E4" s="273"/>
      <c r="F4" s="272" t="s">
        <v>185</v>
      </c>
      <c r="G4" s="274" t="s">
        <v>119</v>
      </c>
      <c r="H4" s="274" t="s">
        <v>120</v>
      </c>
      <c r="I4" s="283" t="s">
        <v>40</v>
      </c>
      <c r="J4" s="283"/>
      <c r="K4" s="283"/>
      <c r="L4" s="283"/>
      <c r="M4" s="283"/>
      <c r="N4" s="283"/>
      <c r="O4" s="271"/>
    </row>
    <row r="5" spans="1:15" s="75" customFormat="1" ht="19.5" customHeight="1">
      <c r="A5" s="291"/>
      <c r="B5" s="291"/>
      <c r="C5" s="291"/>
      <c r="D5" s="271"/>
      <c r="E5" s="273"/>
      <c r="F5" s="272"/>
      <c r="G5" s="275"/>
      <c r="H5" s="275"/>
      <c r="I5" s="273" t="s">
        <v>79</v>
      </c>
      <c r="J5" s="273" t="s">
        <v>74</v>
      </c>
      <c r="K5" s="76" t="s">
        <v>36</v>
      </c>
      <c r="L5" s="277" t="s">
        <v>80</v>
      </c>
      <c r="M5" s="278"/>
      <c r="N5" s="273" t="s">
        <v>75</v>
      </c>
      <c r="O5" s="271"/>
    </row>
    <row r="6" spans="1:15" s="75" customFormat="1" ht="81" customHeight="1">
      <c r="A6" s="291"/>
      <c r="B6" s="291"/>
      <c r="C6" s="291"/>
      <c r="D6" s="271"/>
      <c r="E6" s="273"/>
      <c r="F6" s="272"/>
      <c r="G6" s="276"/>
      <c r="H6" s="276"/>
      <c r="I6" s="273"/>
      <c r="J6" s="273"/>
      <c r="K6" s="274" t="s">
        <v>217</v>
      </c>
      <c r="L6" s="279"/>
      <c r="M6" s="280"/>
      <c r="N6" s="273"/>
      <c r="O6" s="271"/>
    </row>
    <row r="7" spans="1:15" s="25" customFormat="1" ht="3" customHeight="1" hidden="1">
      <c r="A7" s="291"/>
      <c r="B7" s="291"/>
      <c r="C7" s="291"/>
      <c r="D7" s="271"/>
      <c r="E7" s="273"/>
      <c r="F7" s="272"/>
      <c r="G7" s="170"/>
      <c r="H7" s="170"/>
      <c r="I7" s="273"/>
      <c r="J7" s="273"/>
      <c r="K7" s="276"/>
      <c r="L7" s="281"/>
      <c r="M7" s="282"/>
      <c r="N7" s="273"/>
      <c r="O7" s="271"/>
    </row>
    <row r="8" spans="1:15" ht="9" customHeight="1">
      <c r="A8" s="26">
        <v>1</v>
      </c>
      <c r="B8" s="26">
        <v>2</v>
      </c>
      <c r="C8" s="26">
        <v>3</v>
      </c>
      <c r="D8" s="26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4">
        <v>11</v>
      </c>
      <c r="L8" s="285">
        <v>12</v>
      </c>
      <c r="M8" s="286"/>
      <c r="N8" s="63">
        <v>13</v>
      </c>
      <c r="O8" s="63">
        <v>14</v>
      </c>
    </row>
    <row r="9" spans="1:15" ht="15" customHeight="1" hidden="1">
      <c r="A9" s="287" t="s">
        <v>116</v>
      </c>
      <c r="B9" s="288"/>
      <c r="C9" s="288"/>
      <c r="D9" s="289"/>
      <c r="E9" s="63"/>
      <c r="F9" s="63"/>
      <c r="G9" s="171"/>
      <c r="H9" s="171"/>
      <c r="I9" s="63"/>
      <c r="J9" s="63"/>
      <c r="K9" s="64"/>
      <c r="L9" s="64"/>
      <c r="M9" s="65"/>
      <c r="N9" s="63"/>
      <c r="O9" s="66"/>
    </row>
    <row r="10" spans="1:15" ht="78" customHeight="1">
      <c r="A10" s="148">
        <v>1</v>
      </c>
      <c r="B10" s="149">
        <v>10</v>
      </c>
      <c r="C10" s="150">
        <v>1010</v>
      </c>
      <c r="D10" s="151" t="s">
        <v>110</v>
      </c>
      <c r="E10" s="152">
        <v>3161837.56</v>
      </c>
      <c r="F10" s="152">
        <v>1690419.78</v>
      </c>
      <c r="G10" s="152">
        <v>1510826.12</v>
      </c>
      <c r="H10" s="209">
        <f>(G10/F10)</f>
        <v>0.8937579516491461</v>
      </c>
      <c r="I10" s="152">
        <v>180334.97</v>
      </c>
      <c r="J10" s="152">
        <v>609036.25</v>
      </c>
      <c r="K10" s="152">
        <v>0</v>
      </c>
      <c r="L10" s="153" t="s">
        <v>71</v>
      </c>
      <c r="M10" s="152">
        <v>0</v>
      </c>
      <c r="N10" s="152">
        <v>901048.56</v>
      </c>
      <c r="O10" s="154" t="s">
        <v>5</v>
      </c>
    </row>
    <row r="11" spans="1:15" ht="106.5" customHeight="1">
      <c r="A11" s="148" t="s">
        <v>38</v>
      </c>
      <c r="B11" s="155">
        <v>10</v>
      </c>
      <c r="C11" s="156">
        <v>1010</v>
      </c>
      <c r="D11" s="157" t="s">
        <v>186</v>
      </c>
      <c r="E11" s="158">
        <v>3531000</v>
      </c>
      <c r="F11" s="158">
        <v>26000</v>
      </c>
      <c r="G11" s="158">
        <v>10062.45</v>
      </c>
      <c r="H11" s="208">
        <f aca="true" t="shared" si="0" ref="H11:H19">(G11/F11)</f>
        <v>0.38701730769230774</v>
      </c>
      <c r="I11" s="158">
        <v>0</v>
      </c>
      <c r="J11" s="158">
        <v>26000</v>
      </c>
      <c r="K11" s="158">
        <v>0</v>
      </c>
      <c r="L11" s="153" t="s">
        <v>71</v>
      </c>
      <c r="M11" s="152">
        <v>0</v>
      </c>
      <c r="N11" s="158">
        <v>0</v>
      </c>
      <c r="O11" s="154" t="s">
        <v>5</v>
      </c>
    </row>
    <row r="12" spans="1:15" ht="102" customHeight="1">
      <c r="A12" s="148" t="s">
        <v>39</v>
      </c>
      <c r="B12" s="155">
        <v>10</v>
      </c>
      <c r="C12" s="156">
        <v>1010</v>
      </c>
      <c r="D12" s="157" t="s">
        <v>239</v>
      </c>
      <c r="E12" s="158">
        <v>2000000</v>
      </c>
      <c r="F12" s="158">
        <v>60000</v>
      </c>
      <c r="G12" s="158">
        <v>20110.5</v>
      </c>
      <c r="H12" s="208">
        <f t="shared" si="0"/>
        <v>0.335175</v>
      </c>
      <c r="I12" s="158">
        <v>0</v>
      </c>
      <c r="J12" s="158">
        <v>60000</v>
      </c>
      <c r="K12" s="158">
        <v>0</v>
      </c>
      <c r="L12" s="153" t="s">
        <v>71</v>
      </c>
      <c r="M12" s="152">
        <v>0</v>
      </c>
      <c r="N12" s="158">
        <v>0</v>
      </c>
      <c r="O12" s="154" t="s">
        <v>5</v>
      </c>
    </row>
    <row r="13" spans="1:15" ht="79.5" customHeight="1">
      <c r="A13" s="148" t="s">
        <v>31</v>
      </c>
      <c r="B13" s="155">
        <v>10</v>
      </c>
      <c r="C13" s="156">
        <v>1041</v>
      </c>
      <c r="D13" s="157" t="s">
        <v>187</v>
      </c>
      <c r="E13" s="158">
        <v>322362</v>
      </c>
      <c r="F13" s="158">
        <v>315668</v>
      </c>
      <c r="G13" s="158">
        <v>302647.92</v>
      </c>
      <c r="H13" s="208">
        <f>(G13/F13)</f>
        <v>0.9587538806594269</v>
      </c>
      <c r="I13" s="158">
        <v>131552</v>
      </c>
      <c r="J13" s="158">
        <v>0</v>
      </c>
      <c r="K13" s="158">
        <v>0</v>
      </c>
      <c r="L13" s="153" t="s">
        <v>71</v>
      </c>
      <c r="M13" s="152">
        <v>0</v>
      </c>
      <c r="N13" s="158">
        <v>184116</v>
      </c>
      <c r="O13" s="154" t="s">
        <v>5</v>
      </c>
    </row>
    <row r="14" spans="1:15" ht="39" customHeight="1">
      <c r="A14" s="159" t="s">
        <v>41</v>
      </c>
      <c r="B14" s="160">
        <v>600</v>
      </c>
      <c r="C14" s="160">
        <v>60016</v>
      </c>
      <c r="D14" s="161" t="s">
        <v>108</v>
      </c>
      <c r="E14" s="152">
        <v>824500</v>
      </c>
      <c r="F14" s="152">
        <v>100000</v>
      </c>
      <c r="G14" s="152">
        <v>0</v>
      </c>
      <c r="H14" s="208">
        <f t="shared" si="0"/>
        <v>0</v>
      </c>
      <c r="I14" s="152">
        <v>0</v>
      </c>
      <c r="J14" s="152">
        <v>100000</v>
      </c>
      <c r="K14" s="152">
        <v>0</v>
      </c>
      <c r="L14" s="153" t="s">
        <v>71</v>
      </c>
      <c r="M14" s="152">
        <v>0</v>
      </c>
      <c r="N14" s="152">
        <v>0</v>
      </c>
      <c r="O14" s="154" t="s">
        <v>5</v>
      </c>
    </row>
    <row r="15" spans="1:15" s="162" customFormat="1" ht="46.5" customHeight="1">
      <c r="A15" s="159" t="s">
        <v>44</v>
      </c>
      <c r="B15" s="160">
        <v>600</v>
      </c>
      <c r="C15" s="160">
        <v>60016</v>
      </c>
      <c r="D15" s="161" t="s">
        <v>117</v>
      </c>
      <c r="E15" s="152">
        <v>222340</v>
      </c>
      <c r="F15" s="152">
        <v>170000</v>
      </c>
      <c r="G15" s="152">
        <v>112772.37</v>
      </c>
      <c r="H15" s="208">
        <f t="shared" si="0"/>
        <v>0.6633668823529412</v>
      </c>
      <c r="I15" s="152">
        <v>0</v>
      </c>
      <c r="J15" s="152">
        <v>170000</v>
      </c>
      <c r="K15" s="152">
        <v>0</v>
      </c>
      <c r="L15" s="153" t="s">
        <v>71</v>
      </c>
      <c r="M15" s="152">
        <v>0</v>
      </c>
      <c r="N15" s="152">
        <v>0</v>
      </c>
      <c r="O15" s="154" t="s">
        <v>5</v>
      </c>
    </row>
    <row r="16" spans="1:15" s="162" customFormat="1" ht="54" customHeight="1">
      <c r="A16" s="159" t="s">
        <v>45</v>
      </c>
      <c r="B16" s="160">
        <v>720</v>
      </c>
      <c r="C16" s="160">
        <v>72095</v>
      </c>
      <c r="D16" s="161" t="s">
        <v>114</v>
      </c>
      <c r="E16" s="152">
        <v>88286.2</v>
      </c>
      <c r="F16" s="152">
        <v>79746.2</v>
      </c>
      <c r="G16" s="152">
        <v>0</v>
      </c>
      <c r="H16" s="208">
        <f t="shared" si="0"/>
        <v>0</v>
      </c>
      <c r="I16" s="152">
        <v>13936.23</v>
      </c>
      <c r="J16" s="152">
        <v>0</v>
      </c>
      <c r="K16" s="152">
        <v>0</v>
      </c>
      <c r="L16" s="153" t="s">
        <v>71</v>
      </c>
      <c r="M16" s="152">
        <v>0</v>
      </c>
      <c r="N16" s="152">
        <v>65809.97</v>
      </c>
      <c r="O16" s="154" t="s">
        <v>5</v>
      </c>
    </row>
    <row r="17" spans="1:15" s="162" customFormat="1" ht="69" customHeight="1">
      <c r="A17" s="159" t="s">
        <v>49</v>
      </c>
      <c r="B17" s="160">
        <v>720</v>
      </c>
      <c r="C17" s="160">
        <v>72095</v>
      </c>
      <c r="D17" s="161" t="s">
        <v>113</v>
      </c>
      <c r="E17" s="152">
        <v>84967.67</v>
      </c>
      <c r="F17" s="152">
        <v>84967.67</v>
      </c>
      <c r="G17" s="152">
        <v>0</v>
      </c>
      <c r="H17" s="208">
        <f t="shared" si="0"/>
        <v>0</v>
      </c>
      <c r="I17" s="152">
        <v>19882.7</v>
      </c>
      <c r="J17" s="152">
        <v>0</v>
      </c>
      <c r="K17" s="152">
        <v>0</v>
      </c>
      <c r="L17" s="153" t="s">
        <v>71</v>
      </c>
      <c r="M17" s="152">
        <v>0</v>
      </c>
      <c r="N17" s="152">
        <v>65084.97</v>
      </c>
      <c r="O17" s="154" t="s">
        <v>5</v>
      </c>
    </row>
    <row r="18" spans="1:15" s="162" customFormat="1" ht="90.75" customHeight="1">
      <c r="A18" s="159" t="s">
        <v>60</v>
      </c>
      <c r="B18" s="163">
        <v>900</v>
      </c>
      <c r="C18" s="164">
        <v>90001</v>
      </c>
      <c r="D18" s="161" t="s">
        <v>111</v>
      </c>
      <c r="E18" s="152">
        <v>2890000</v>
      </c>
      <c r="F18" s="152">
        <v>0</v>
      </c>
      <c r="G18" s="152">
        <v>0</v>
      </c>
      <c r="H18" s="208">
        <v>0</v>
      </c>
      <c r="I18" s="152">
        <v>0</v>
      </c>
      <c r="J18" s="152">
        <v>0</v>
      </c>
      <c r="K18" s="152">
        <v>0</v>
      </c>
      <c r="L18" s="153" t="s">
        <v>71</v>
      </c>
      <c r="M18" s="152">
        <v>0</v>
      </c>
      <c r="N18" s="152">
        <v>0</v>
      </c>
      <c r="O18" s="160" t="s">
        <v>5</v>
      </c>
    </row>
    <row r="19" spans="1:15" s="162" customFormat="1" ht="48.75" customHeight="1">
      <c r="A19" s="284" t="s">
        <v>115</v>
      </c>
      <c r="B19" s="284"/>
      <c r="C19" s="284"/>
      <c r="D19" s="284"/>
      <c r="E19" s="152">
        <f>SUM(E10:E18)</f>
        <v>13125293.43</v>
      </c>
      <c r="F19" s="152">
        <f>SUM(F10:F18)</f>
        <v>2526801.6500000004</v>
      </c>
      <c r="G19" s="152">
        <f>SUM(G10:G18)</f>
        <v>1956419.3599999999</v>
      </c>
      <c r="H19" s="208">
        <f t="shared" si="0"/>
        <v>0.7742670897812655</v>
      </c>
      <c r="I19" s="152">
        <f>SUM(I10:I18)</f>
        <v>345705.89999999997</v>
      </c>
      <c r="J19" s="152">
        <f>SUM(J10:J18)</f>
        <v>965036.25</v>
      </c>
      <c r="K19" s="152">
        <f>SUM(K10:K18)</f>
        <v>0</v>
      </c>
      <c r="L19" s="165"/>
      <c r="M19" s="152">
        <f>SUM(M10:M18)</f>
        <v>0</v>
      </c>
      <c r="N19" s="152">
        <f>SUM(N10:N18)</f>
        <v>1216059.5</v>
      </c>
      <c r="O19" s="125"/>
    </row>
    <row r="20" spans="1:12" ht="11.25">
      <c r="A20" s="24" t="s">
        <v>9</v>
      </c>
      <c r="L20" s="24" t="s">
        <v>6</v>
      </c>
    </row>
    <row r="21" ht="11.25">
      <c r="A21" s="24" t="s">
        <v>10</v>
      </c>
    </row>
    <row r="22" ht="11.25">
      <c r="A22" s="24" t="s">
        <v>11</v>
      </c>
    </row>
    <row r="23" ht="11.25">
      <c r="A23" s="24" t="s">
        <v>12</v>
      </c>
    </row>
    <row r="24" ht="11.25">
      <c r="A24" s="24" t="s">
        <v>13</v>
      </c>
    </row>
  </sheetData>
  <sheetProtection/>
  <mergeCells count="20">
    <mergeCell ref="A19:D19"/>
    <mergeCell ref="L8:M8"/>
    <mergeCell ref="A9:D9"/>
    <mergeCell ref="A1:O1"/>
    <mergeCell ref="A3:A7"/>
    <mergeCell ref="B3:B7"/>
    <mergeCell ref="C3:C7"/>
    <mergeCell ref="D3:D7"/>
    <mergeCell ref="E3:E7"/>
    <mergeCell ref="F3:N3"/>
    <mergeCell ref="O3:O7"/>
    <mergeCell ref="F4:F7"/>
    <mergeCell ref="I5:I7"/>
    <mergeCell ref="G4:G6"/>
    <mergeCell ref="H4:H6"/>
    <mergeCell ref="J5:J7"/>
    <mergeCell ref="L5:M7"/>
    <mergeCell ref="I4:N4"/>
    <mergeCell ref="N5:N7"/>
    <mergeCell ref="K6:K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3">
      <selection activeCell="I57" sqref="I57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6" max="6" width="9.75390625" style="0" customWidth="1"/>
    <col min="7" max="7" width="16.00390625" style="0" customWidth="1"/>
    <col min="8" max="8" width="12.125" style="0" customWidth="1"/>
    <col min="9" max="9" width="12.875" style="192" customWidth="1"/>
    <col min="10" max="10" width="9.25390625" style="192" bestFit="1" customWidth="1"/>
  </cols>
  <sheetData>
    <row r="1" spans="1:10" ht="39" customHeight="1">
      <c r="A1" s="255" t="s">
        <v>156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2:8" ht="25.5" customHeight="1">
      <c r="B2" s="1"/>
      <c r="C2" s="1"/>
      <c r="G2" s="3"/>
      <c r="H2" s="3" t="s">
        <v>55</v>
      </c>
    </row>
    <row r="3" spans="1:10" s="70" customFormat="1" ht="27" customHeight="1">
      <c r="A3" s="67" t="s">
        <v>66</v>
      </c>
      <c r="B3" s="67" t="s">
        <v>56</v>
      </c>
      <c r="C3" s="69" t="s">
        <v>14</v>
      </c>
      <c r="D3" s="67" t="s">
        <v>32</v>
      </c>
      <c r="E3" s="67" t="s">
        <v>33</v>
      </c>
      <c r="F3" s="67" t="s">
        <v>216</v>
      </c>
      <c r="G3" s="67" t="s">
        <v>15</v>
      </c>
      <c r="H3" s="67" t="s">
        <v>4</v>
      </c>
      <c r="I3" s="201" t="s">
        <v>121</v>
      </c>
      <c r="J3" s="67" t="s">
        <v>120</v>
      </c>
    </row>
    <row r="4" spans="1:10" s="16" customFormat="1" ht="10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202">
        <v>9</v>
      </c>
      <c r="J4" s="203">
        <v>10</v>
      </c>
    </row>
    <row r="5" spans="1:10" s="39" customFormat="1" ht="12" customHeight="1">
      <c r="A5" s="36">
        <v>1</v>
      </c>
      <c r="B5" s="32" t="s">
        <v>22</v>
      </c>
      <c r="C5" s="32"/>
      <c r="D5" s="37"/>
      <c r="E5" s="37"/>
      <c r="F5" s="37"/>
      <c r="G5" s="38"/>
      <c r="H5" s="38"/>
      <c r="I5" s="195"/>
      <c r="J5" s="196"/>
    </row>
    <row r="6" spans="1:10" s="1" customFormat="1" ht="17.25" customHeight="1" hidden="1">
      <c r="A6" s="33"/>
      <c r="B6" s="30"/>
      <c r="C6" s="30"/>
      <c r="D6" s="9"/>
      <c r="E6" s="9"/>
      <c r="F6" s="9"/>
      <c r="G6" s="19"/>
      <c r="H6" s="19"/>
      <c r="I6" s="191"/>
      <c r="J6" s="197"/>
    </row>
    <row r="7" spans="1:10" s="107" customFormat="1" ht="33" customHeight="1">
      <c r="A7" s="33"/>
      <c r="B7" s="108" t="s">
        <v>238</v>
      </c>
      <c r="C7" s="30" t="s">
        <v>5</v>
      </c>
      <c r="D7" s="9">
        <v>600</v>
      </c>
      <c r="E7" s="9">
        <v>60095</v>
      </c>
      <c r="F7" s="9">
        <v>4300</v>
      </c>
      <c r="G7" s="19" t="s">
        <v>24</v>
      </c>
      <c r="H7" s="100">
        <v>4115</v>
      </c>
      <c r="I7" s="100">
        <v>4114.6</v>
      </c>
      <c r="J7" s="200">
        <f aca="true" t="shared" si="0" ref="J7:J14">I7/H7</f>
        <v>0.999902794653706</v>
      </c>
    </row>
    <row r="8" spans="1:10" s="107" customFormat="1" ht="39" customHeight="1">
      <c r="A8" s="33"/>
      <c r="B8" s="108" t="s">
        <v>157</v>
      </c>
      <c r="C8" s="30" t="s">
        <v>160</v>
      </c>
      <c r="D8" s="9">
        <v>921</v>
      </c>
      <c r="E8" s="9">
        <v>92195</v>
      </c>
      <c r="F8" s="9">
        <v>4210</v>
      </c>
      <c r="G8" s="19" t="s">
        <v>24</v>
      </c>
      <c r="H8" s="100">
        <v>3000</v>
      </c>
      <c r="I8" s="100">
        <v>2952</v>
      </c>
      <c r="J8" s="200">
        <f t="shared" si="0"/>
        <v>0.984</v>
      </c>
    </row>
    <row r="9" spans="1:10" s="107" customFormat="1" ht="31.5" customHeight="1">
      <c r="A9" s="33"/>
      <c r="B9" s="108" t="s">
        <v>158</v>
      </c>
      <c r="C9" s="30" t="s">
        <v>5</v>
      </c>
      <c r="D9" s="9">
        <v>900</v>
      </c>
      <c r="E9" s="9">
        <v>90095</v>
      </c>
      <c r="F9" s="9">
        <v>4210</v>
      </c>
      <c r="G9" s="19" t="s">
        <v>24</v>
      </c>
      <c r="H9" s="100">
        <v>3000</v>
      </c>
      <c r="I9" s="100">
        <v>2998.17</v>
      </c>
      <c r="J9" s="200">
        <f t="shared" si="0"/>
        <v>0.99939</v>
      </c>
    </row>
    <row r="10" spans="1:10" s="107" customFormat="1" ht="24" customHeight="1">
      <c r="A10" s="293"/>
      <c r="B10" s="245" t="s">
        <v>159</v>
      </c>
      <c r="C10" s="295" t="s">
        <v>160</v>
      </c>
      <c r="D10" s="264">
        <v>801</v>
      </c>
      <c r="E10" s="264">
        <v>80101</v>
      </c>
      <c r="F10" s="9">
        <v>4210</v>
      </c>
      <c r="G10" s="266" t="s">
        <v>24</v>
      </c>
      <c r="H10" s="100">
        <v>9347.1</v>
      </c>
      <c r="I10" s="100">
        <v>9346.69</v>
      </c>
      <c r="J10" s="200">
        <f t="shared" si="0"/>
        <v>0.999956136127783</v>
      </c>
    </row>
    <row r="11" spans="1:10" s="107" customFormat="1" ht="21" customHeight="1">
      <c r="A11" s="256"/>
      <c r="B11" s="246"/>
      <c r="C11" s="270"/>
      <c r="D11" s="265"/>
      <c r="E11" s="265"/>
      <c r="F11" s="9">
        <v>4300</v>
      </c>
      <c r="G11" s="267"/>
      <c r="H11" s="100">
        <v>447.4</v>
      </c>
      <c r="I11" s="100">
        <v>447.4</v>
      </c>
      <c r="J11" s="200">
        <f t="shared" si="0"/>
        <v>1</v>
      </c>
    </row>
    <row r="12" spans="1:10" s="107" customFormat="1" ht="28.5" customHeight="1">
      <c r="A12" s="261"/>
      <c r="B12" s="248" t="s">
        <v>161</v>
      </c>
      <c r="C12" s="263" t="s">
        <v>160</v>
      </c>
      <c r="D12" s="257">
        <v>921</v>
      </c>
      <c r="E12" s="257">
        <v>92195</v>
      </c>
      <c r="F12" s="9">
        <v>4300</v>
      </c>
      <c r="G12" s="258" t="s">
        <v>24</v>
      </c>
      <c r="H12" s="100">
        <v>800</v>
      </c>
      <c r="I12" s="100">
        <v>800</v>
      </c>
      <c r="J12" s="207">
        <f t="shared" si="0"/>
        <v>1</v>
      </c>
    </row>
    <row r="13" spans="1:10" s="107" customFormat="1" ht="28.5" customHeight="1">
      <c r="A13" s="261"/>
      <c r="B13" s="248"/>
      <c r="C13" s="263"/>
      <c r="D13" s="257"/>
      <c r="E13" s="257"/>
      <c r="F13" s="9">
        <v>4210</v>
      </c>
      <c r="G13" s="258"/>
      <c r="H13" s="100">
        <v>3200</v>
      </c>
      <c r="I13" s="100">
        <v>3200</v>
      </c>
      <c r="J13" s="207">
        <f t="shared" si="0"/>
        <v>1</v>
      </c>
    </row>
    <row r="14" spans="1:10" s="39" customFormat="1" ht="18.75" customHeight="1">
      <c r="A14" s="252" t="s">
        <v>16</v>
      </c>
      <c r="B14" s="253"/>
      <c r="C14" s="253"/>
      <c r="D14" s="253"/>
      <c r="E14" s="253"/>
      <c r="F14" s="253"/>
      <c r="G14" s="254"/>
      <c r="H14" s="104">
        <f>SUM(H6:H13)</f>
        <v>23909.5</v>
      </c>
      <c r="I14" s="205">
        <f>SUM(I6:I13)</f>
        <v>23858.86</v>
      </c>
      <c r="J14" s="206">
        <f t="shared" si="0"/>
        <v>0.9978820134256258</v>
      </c>
    </row>
    <row r="15" spans="1:10" s="39" customFormat="1" ht="15.75" customHeight="1">
      <c r="A15" s="36">
        <v>2</v>
      </c>
      <c r="B15" s="32" t="s">
        <v>164</v>
      </c>
      <c r="C15" s="32"/>
      <c r="D15" s="37"/>
      <c r="E15" s="37"/>
      <c r="F15" s="37"/>
      <c r="G15" s="38"/>
      <c r="H15" s="104"/>
      <c r="I15" s="185"/>
      <c r="J15" s="196"/>
    </row>
    <row r="16" spans="1:10" s="1" customFormat="1" ht="20.25" customHeight="1">
      <c r="A16" s="293"/>
      <c r="B16" s="259" t="s">
        <v>162</v>
      </c>
      <c r="C16" s="295" t="s">
        <v>5</v>
      </c>
      <c r="D16" s="264">
        <v>921</v>
      </c>
      <c r="E16" s="264">
        <v>92195</v>
      </c>
      <c r="F16" s="33">
        <v>4170</v>
      </c>
      <c r="G16" s="266" t="s">
        <v>24</v>
      </c>
      <c r="H16" s="100">
        <v>1755</v>
      </c>
      <c r="I16" s="100">
        <v>1755</v>
      </c>
      <c r="J16" s="200">
        <f aca="true" t="shared" si="1" ref="J16:J22">I16/H16</f>
        <v>1</v>
      </c>
    </row>
    <row r="17" spans="1:10" s="1" customFormat="1" ht="19.5" customHeight="1">
      <c r="A17" s="294"/>
      <c r="B17" s="251"/>
      <c r="C17" s="296"/>
      <c r="D17" s="268"/>
      <c r="E17" s="268"/>
      <c r="F17" s="33">
        <v>4210</v>
      </c>
      <c r="G17" s="269"/>
      <c r="H17" s="100">
        <v>12129.5</v>
      </c>
      <c r="I17" s="100">
        <v>12029.24</v>
      </c>
      <c r="J17" s="200">
        <f t="shared" si="1"/>
        <v>0.9917342017395605</v>
      </c>
    </row>
    <row r="18" spans="1:10" s="1" customFormat="1" ht="17.25" customHeight="1">
      <c r="A18" s="256"/>
      <c r="B18" s="260"/>
      <c r="C18" s="270"/>
      <c r="D18" s="265"/>
      <c r="E18" s="265"/>
      <c r="F18" s="33">
        <v>4300</v>
      </c>
      <c r="G18" s="267"/>
      <c r="H18" s="100">
        <v>25</v>
      </c>
      <c r="I18" s="100">
        <v>25</v>
      </c>
      <c r="J18" s="200">
        <f t="shared" si="1"/>
        <v>1</v>
      </c>
    </row>
    <row r="19" spans="1:10" s="1" customFormat="1" ht="24.75" customHeight="1">
      <c r="A19" s="293"/>
      <c r="B19" s="259" t="s">
        <v>163</v>
      </c>
      <c r="C19" s="295" t="s">
        <v>5</v>
      </c>
      <c r="D19" s="264">
        <v>921</v>
      </c>
      <c r="E19" s="264">
        <v>92195</v>
      </c>
      <c r="F19" s="33">
        <v>4170</v>
      </c>
      <c r="G19" s="266" t="s">
        <v>100</v>
      </c>
      <c r="H19" s="100">
        <v>1755</v>
      </c>
      <c r="I19" s="100">
        <v>1755</v>
      </c>
      <c r="J19" s="200">
        <f t="shared" si="1"/>
        <v>1</v>
      </c>
    </row>
    <row r="20" spans="1:10" s="1" customFormat="1" ht="26.25" customHeight="1">
      <c r="A20" s="294"/>
      <c r="B20" s="251"/>
      <c r="C20" s="296"/>
      <c r="D20" s="268"/>
      <c r="E20" s="268"/>
      <c r="F20" s="33">
        <v>4210</v>
      </c>
      <c r="G20" s="269"/>
      <c r="H20" s="100">
        <v>5975</v>
      </c>
      <c r="I20" s="100">
        <v>5559</v>
      </c>
      <c r="J20" s="200">
        <f t="shared" si="1"/>
        <v>0.9303765690376569</v>
      </c>
    </row>
    <row r="21" spans="1:10" s="1" customFormat="1" ht="26.25" customHeight="1">
      <c r="A21" s="256"/>
      <c r="B21" s="260"/>
      <c r="C21" s="270"/>
      <c r="D21" s="265"/>
      <c r="E21" s="265"/>
      <c r="F21" s="33">
        <v>4300</v>
      </c>
      <c r="G21" s="267"/>
      <c r="H21" s="100">
        <v>2270</v>
      </c>
      <c r="I21" s="100">
        <v>2270</v>
      </c>
      <c r="J21" s="200">
        <f t="shared" si="1"/>
        <v>1</v>
      </c>
    </row>
    <row r="22" spans="1:10" s="39" customFormat="1" ht="14.25" customHeight="1">
      <c r="A22" s="252" t="s">
        <v>16</v>
      </c>
      <c r="B22" s="253"/>
      <c r="C22" s="253"/>
      <c r="D22" s="253"/>
      <c r="E22" s="253"/>
      <c r="F22" s="253"/>
      <c r="G22" s="254"/>
      <c r="H22" s="104">
        <f>SUM(H16:H21)</f>
        <v>23909.5</v>
      </c>
      <c r="I22" s="104">
        <f>SUM(I16:I21)</f>
        <v>23393.239999999998</v>
      </c>
      <c r="J22" s="204">
        <f t="shared" si="1"/>
        <v>0.9784077458750705</v>
      </c>
    </row>
    <row r="23" spans="1:10" s="39" customFormat="1" ht="15.75" customHeight="1">
      <c r="A23" s="36">
        <v>3</v>
      </c>
      <c r="B23" s="32" t="s">
        <v>165</v>
      </c>
      <c r="C23" s="32"/>
      <c r="D23" s="37"/>
      <c r="E23" s="37"/>
      <c r="F23" s="37"/>
      <c r="G23" s="38"/>
      <c r="H23" s="104"/>
      <c r="I23" s="185"/>
      <c r="J23" s="196"/>
    </row>
    <row r="24" spans="1:10" s="1" customFormat="1" ht="15" customHeight="1">
      <c r="A24" s="293"/>
      <c r="B24" s="259" t="s">
        <v>166</v>
      </c>
      <c r="C24" s="295" t="s">
        <v>5</v>
      </c>
      <c r="D24" s="264">
        <v>900</v>
      </c>
      <c r="E24" s="264">
        <v>90095</v>
      </c>
      <c r="F24" s="33">
        <v>4110</v>
      </c>
      <c r="G24" s="266" t="s">
        <v>24</v>
      </c>
      <c r="H24" s="100">
        <v>313.5</v>
      </c>
      <c r="I24" s="100">
        <v>256.5</v>
      </c>
      <c r="J24" s="200">
        <f aca="true" t="shared" si="2" ref="J24:J32">I24/H24</f>
        <v>0.8181818181818182</v>
      </c>
    </row>
    <row r="25" spans="1:10" s="1" customFormat="1" ht="15" customHeight="1">
      <c r="A25" s="294"/>
      <c r="B25" s="251"/>
      <c r="C25" s="296"/>
      <c r="D25" s="268"/>
      <c r="E25" s="268"/>
      <c r="F25" s="33">
        <v>4170</v>
      </c>
      <c r="G25" s="269"/>
      <c r="H25" s="100">
        <v>1833</v>
      </c>
      <c r="I25" s="100">
        <v>1500</v>
      </c>
      <c r="J25" s="200">
        <f t="shared" si="2"/>
        <v>0.8183306055646481</v>
      </c>
    </row>
    <row r="26" spans="1:10" s="1" customFormat="1" ht="13.5" customHeight="1">
      <c r="A26" s="256"/>
      <c r="B26" s="260"/>
      <c r="C26" s="270"/>
      <c r="D26" s="265"/>
      <c r="E26" s="265"/>
      <c r="F26" s="33">
        <v>4210</v>
      </c>
      <c r="G26" s="267"/>
      <c r="H26" s="100">
        <v>2763</v>
      </c>
      <c r="I26" s="100">
        <v>2755.69</v>
      </c>
      <c r="J26" s="200">
        <f t="shared" si="2"/>
        <v>0.9973543250090482</v>
      </c>
    </row>
    <row r="27" spans="1:10" s="1" customFormat="1" ht="17.25" customHeight="1">
      <c r="A27" s="261"/>
      <c r="B27" s="262" t="s">
        <v>167</v>
      </c>
      <c r="C27" s="263" t="s">
        <v>5</v>
      </c>
      <c r="D27" s="257">
        <v>921</v>
      </c>
      <c r="E27" s="257">
        <v>92195</v>
      </c>
      <c r="F27" s="33">
        <v>4210</v>
      </c>
      <c r="G27" s="258" t="s">
        <v>100</v>
      </c>
      <c r="H27" s="100">
        <v>5674</v>
      </c>
      <c r="I27" s="100">
        <v>4739.92</v>
      </c>
      <c r="J27" s="200">
        <f t="shared" si="2"/>
        <v>0.8353753965456469</v>
      </c>
    </row>
    <row r="28" spans="1:10" s="1" customFormat="1" ht="15.75" customHeight="1">
      <c r="A28" s="261"/>
      <c r="B28" s="262"/>
      <c r="C28" s="263"/>
      <c r="D28" s="257"/>
      <c r="E28" s="257"/>
      <c r="F28" s="33">
        <v>4300</v>
      </c>
      <c r="G28" s="258"/>
      <c r="H28" s="100">
        <v>3326</v>
      </c>
      <c r="I28" s="100">
        <v>3326</v>
      </c>
      <c r="J28" s="200">
        <f t="shared" si="2"/>
        <v>1</v>
      </c>
    </row>
    <row r="29" spans="1:10" s="1" customFormat="1" ht="15" customHeight="1">
      <c r="A29" s="293"/>
      <c r="B29" s="259" t="s">
        <v>168</v>
      </c>
      <c r="C29" s="295" t="s">
        <v>5</v>
      </c>
      <c r="D29" s="264">
        <v>926</v>
      </c>
      <c r="E29" s="264">
        <v>92695</v>
      </c>
      <c r="F29" s="33">
        <v>4110</v>
      </c>
      <c r="G29" s="266" t="s">
        <v>24</v>
      </c>
      <c r="H29" s="100">
        <v>847</v>
      </c>
      <c r="I29" s="100">
        <v>128.25</v>
      </c>
      <c r="J29" s="200">
        <f t="shared" si="2"/>
        <v>0.15141676505312868</v>
      </c>
    </row>
    <row r="30" spans="1:10" s="1" customFormat="1" ht="16.5" customHeight="1">
      <c r="A30" s="294"/>
      <c r="B30" s="251"/>
      <c r="C30" s="296"/>
      <c r="D30" s="268"/>
      <c r="E30" s="268"/>
      <c r="F30" s="33">
        <v>4170</v>
      </c>
      <c r="G30" s="269"/>
      <c r="H30" s="100">
        <v>4952</v>
      </c>
      <c r="I30" s="100">
        <v>1600</v>
      </c>
      <c r="J30" s="200">
        <f t="shared" si="2"/>
        <v>0.32310177705977383</v>
      </c>
    </row>
    <row r="31" spans="1:10" s="1" customFormat="1" ht="15.75" customHeight="1">
      <c r="A31" s="256"/>
      <c r="B31" s="260"/>
      <c r="C31" s="270"/>
      <c r="D31" s="265"/>
      <c r="E31" s="265"/>
      <c r="F31" s="33">
        <v>4210</v>
      </c>
      <c r="G31" s="267"/>
      <c r="H31" s="100">
        <v>4201</v>
      </c>
      <c r="I31" s="100">
        <v>4196.04</v>
      </c>
      <c r="J31" s="200">
        <f t="shared" si="2"/>
        <v>0.9988193287312545</v>
      </c>
    </row>
    <row r="32" spans="1:10" s="39" customFormat="1" ht="14.25" customHeight="1">
      <c r="A32" s="252" t="s">
        <v>16</v>
      </c>
      <c r="B32" s="253"/>
      <c r="C32" s="253"/>
      <c r="D32" s="253"/>
      <c r="E32" s="253"/>
      <c r="F32" s="253"/>
      <c r="G32" s="254"/>
      <c r="H32" s="104">
        <f>SUM(H24:H31)</f>
        <v>23909.5</v>
      </c>
      <c r="I32" s="205">
        <f>SUM(I24:I31)</f>
        <v>18502.4</v>
      </c>
      <c r="J32" s="206">
        <f t="shared" si="2"/>
        <v>0.7738513979798826</v>
      </c>
    </row>
    <row r="33" spans="1:11" s="39" customFormat="1" ht="15.75" customHeight="1">
      <c r="A33" s="36">
        <v>4</v>
      </c>
      <c r="B33" s="32" t="s">
        <v>21</v>
      </c>
      <c r="C33" s="32"/>
      <c r="D33" s="37"/>
      <c r="E33" s="37"/>
      <c r="F33" s="37"/>
      <c r="G33" s="38"/>
      <c r="H33" s="104"/>
      <c r="I33" s="198"/>
      <c r="J33" s="199"/>
      <c r="K33" s="1"/>
    </row>
    <row r="34" spans="1:10" s="1" customFormat="1" ht="18" customHeight="1">
      <c r="A34" s="293"/>
      <c r="B34" s="259" t="s">
        <v>101</v>
      </c>
      <c r="C34" s="295" t="s">
        <v>5</v>
      </c>
      <c r="D34" s="264">
        <v>900</v>
      </c>
      <c r="E34" s="264">
        <v>90095</v>
      </c>
      <c r="F34" s="33">
        <v>4210</v>
      </c>
      <c r="G34" s="266" t="s">
        <v>24</v>
      </c>
      <c r="H34" s="100">
        <v>2000</v>
      </c>
      <c r="I34" s="100">
        <v>230.1</v>
      </c>
      <c r="J34" s="200">
        <f aca="true" t="shared" si="3" ref="J34:J40">I34/H34</f>
        <v>0.11505</v>
      </c>
    </row>
    <row r="35" spans="1:10" s="1" customFormat="1" ht="15" customHeight="1">
      <c r="A35" s="256"/>
      <c r="B35" s="260"/>
      <c r="C35" s="270"/>
      <c r="D35" s="265"/>
      <c r="E35" s="265"/>
      <c r="F35" s="33">
        <v>4300</v>
      </c>
      <c r="G35" s="267"/>
      <c r="H35" s="100">
        <v>463</v>
      </c>
      <c r="I35" s="106">
        <v>0</v>
      </c>
      <c r="J35" s="200">
        <f t="shared" si="3"/>
        <v>0</v>
      </c>
    </row>
    <row r="36" spans="1:10" s="1" customFormat="1" ht="26.25" customHeight="1">
      <c r="A36" s="33"/>
      <c r="B36" s="51" t="s">
        <v>169</v>
      </c>
      <c r="C36" s="30" t="s">
        <v>5</v>
      </c>
      <c r="D36" s="9">
        <v>900</v>
      </c>
      <c r="E36" s="9">
        <v>90095</v>
      </c>
      <c r="F36" s="9">
        <v>4210</v>
      </c>
      <c r="G36" s="19" t="s">
        <v>24</v>
      </c>
      <c r="H36" s="100">
        <v>2000</v>
      </c>
      <c r="I36" s="106">
        <v>1971.1</v>
      </c>
      <c r="J36" s="200">
        <f t="shared" si="3"/>
        <v>0.9855499999999999</v>
      </c>
    </row>
    <row r="37" spans="1:10" s="1" customFormat="1" ht="18" customHeight="1">
      <c r="A37" s="261"/>
      <c r="B37" s="262" t="s">
        <v>170</v>
      </c>
      <c r="C37" s="263" t="s">
        <v>131</v>
      </c>
      <c r="D37" s="257">
        <v>926</v>
      </c>
      <c r="E37" s="257">
        <v>92695</v>
      </c>
      <c r="F37" s="33">
        <v>4210</v>
      </c>
      <c r="G37" s="258" t="s">
        <v>24</v>
      </c>
      <c r="H37" s="100">
        <v>2350</v>
      </c>
      <c r="I37" s="100">
        <v>2350</v>
      </c>
      <c r="J37" s="207">
        <f t="shared" si="3"/>
        <v>1</v>
      </c>
    </row>
    <row r="38" spans="1:10" s="1" customFormat="1" ht="15" customHeight="1">
      <c r="A38" s="261"/>
      <c r="B38" s="262"/>
      <c r="C38" s="263"/>
      <c r="D38" s="257"/>
      <c r="E38" s="257"/>
      <c r="F38" s="33">
        <v>4300</v>
      </c>
      <c r="G38" s="258"/>
      <c r="H38" s="100">
        <v>397</v>
      </c>
      <c r="I38" s="100">
        <v>397</v>
      </c>
      <c r="J38" s="207">
        <f t="shared" si="3"/>
        <v>1</v>
      </c>
    </row>
    <row r="39" spans="1:10" s="1" customFormat="1" ht="15.75" customHeight="1">
      <c r="A39" s="261"/>
      <c r="B39" s="262"/>
      <c r="C39" s="263"/>
      <c r="D39" s="257"/>
      <c r="E39" s="257"/>
      <c r="F39" s="33">
        <v>6060</v>
      </c>
      <c r="G39" s="19" t="s">
        <v>23</v>
      </c>
      <c r="H39" s="100">
        <v>4553</v>
      </c>
      <c r="I39" s="100">
        <v>4552.23</v>
      </c>
      <c r="J39" s="207">
        <f t="shared" si="3"/>
        <v>0.9998308807379749</v>
      </c>
    </row>
    <row r="40" spans="1:10" s="39" customFormat="1" ht="17.25" customHeight="1">
      <c r="A40" s="252" t="s">
        <v>16</v>
      </c>
      <c r="B40" s="253"/>
      <c r="C40" s="253"/>
      <c r="D40" s="253"/>
      <c r="E40" s="253"/>
      <c r="F40" s="253"/>
      <c r="G40" s="254"/>
      <c r="H40" s="205">
        <f>SUM(H34:H39)</f>
        <v>11763</v>
      </c>
      <c r="I40" s="205">
        <f>SUM(I34:I39)</f>
        <v>9500.43</v>
      </c>
      <c r="J40" s="206">
        <f t="shared" si="3"/>
        <v>0.8076536597806683</v>
      </c>
    </row>
    <row r="41" spans="1:10" s="39" customFormat="1" ht="15" customHeight="1">
      <c r="A41" s="36">
        <v>5</v>
      </c>
      <c r="B41" s="32" t="s">
        <v>109</v>
      </c>
      <c r="C41" s="32"/>
      <c r="D41" s="37"/>
      <c r="E41" s="37"/>
      <c r="F41" s="37"/>
      <c r="G41" s="38"/>
      <c r="H41" s="104"/>
      <c r="I41" s="185"/>
      <c r="J41" s="196"/>
    </row>
    <row r="42" spans="1:10" s="1" customFormat="1" ht="39" customHeight="1">
      <c r="A42" s="33"/>
      <c r="B42" s="51" t="s">
        <v>103</v>
      </c>
      <c r="C42" s="30" t="s">
        <v>5</v>
      </c>
      <c r="D42" s="9">
        <v>900</v>
      </c>
      <c r="E42" s="9">
        <v>90095</v>
      </c>
      <c r="F42" s="9">
        <v>4210</v>
      </c>
      <c r="G42" s="19" t="s">
        <v>24</v>
      </c>
      <c r="H42" s="100">
        <v>6469</v>
      </c>
      <c r="I42" s="100">
        <v>6465.77</v>
      </c>
      <c r="J42" s="200">
        <f>I42/H42</f>
        <v>0.9995006956252899</v>
      </c>
    </row>
    <row r="43" spans="1:10" s="1" customFormat="1" ht="18" customHeight="1">
      <c r="A43" s="293"/>
      <c r="B43" s="259" t="s">
        <v>171</v>
      </c>
      <c r="C43" s="295" t="s">
        <v>5</v>
      </c>
      <c r="D43" s="264">
        <v>921</v>
      </c>
      <c r="E43" s="264">
        <v>92195</v>
      </c>
      <c r="F43" s="9">
        <v>4210</v>
      </c>
      <c r="G43" s="266" t="s">
        <v>24</v>
      </c>
      <c r="H43" s="100">
        <v>6600</v>
      </c>
      <c r="I43" s="100">
        <v>6600</v>
      </c>
      <c r="J43" s="207">
        <f>I43/H43</f>
        <v>1</v>
      </c>
    </row>
    <row r="44" spans="1:10" s="1" customFormat="1" ht="23.25" customHeight="1" hidden="1">
      <c r="A44" s="294"/>
      <c r="B44" s="251"/>
      <c r="C44" s="296"/>
      <c r="D44" s="268"/>
      <c r="E44" s="268"/>
      <c r="F44" s="9"/>
      <c r="G44" s="269"/>
      <c r="H44" s="100"/>
      <c r="I44" s="100">
        <v>0</v>
      </c>
      <c r="J44" s="207" t="e">
        <f>I44/H44</f>
        <v>#DIV/0!</v>
      </c>
    </row>
    <row r="45" spans="1:10" s="1" customFormat="1" ht="17.25" customHeight="1">
      <c r="A45" s="256"/>
      <c r="B45" s="260"/>
      <c r="C45" s="270"/>
      <c r="D45" s="265"/>
      <c r="E45" s="265"/>
      <c r="F45" s="9">
        <v>4300</v>
      </c>
      <c r="G45" s="267"/>
      <c r="H45" s="100">
        <v>2400</v>
      </c>
      <c r="I45" s="100">
        <v>2400</v>
      </c>
      <c r="J45" s="207">
        <f>I45/H45</f>
        <v>1</v>
      </c>
    </row>
    <row r="46" spans="1:10" s="39" customFormat="1" ht="17.25" customHeight="1">
      <c r="A46" s="252" t="s">
        <v>16</v>
      </c>
      <c r="B46" s="253"/>
      <c r="C46" s="253"/>
      <c r="D46" s="253"/>
      <c r="E46" s="253"/>
      <c r="F46" s="253"/>
      <c r="G46" s="254"/>
      <c r="H46" s="205">
        <f>SUM(H42:H45)</f>
        <v>15469</v>
      </c>
      <c r="I46" s="205">
        <f>SUM(I42:I45)</f>
        <v>15465.77</v>
      </c>
      <c r="J46" s="206">
        <f>I46/H46</f>
        <v>0.9997911952938134</v>
      </c>
    </row>
    <row r="47" spans="1:10" s="39" customFormat="1" ht="18.75" customHeight="1">
      <c r="A47" s="36">
        <v>6</v>
      </c>
      <c r="B47" s="32" t="s">
        <v>20</v>
      </c>
      <c r="C47" s="32"/>
      <c r="D47" s="37"/>
      <c r="E47" s="37"/>
      <c r="F47" s="37"/>
      <c r="G47" s="38"/>
      <c r="H47" s="104"/>
      <c r="I47" s="185"/>
      <c r="J47" s="196"/>
    </row>
    <row r="48" spans="1:10" s="1" customFormat="1" ht="18.75" customHeight="1">
      <c r="A48" s="293"/>
      <c r="B48" s="259" t="s">
        <v>172</v>
      </c>
      <c r="C48" s="295" t="s">
        <v>236</v>
      </c>
      <c r="D48" s="264">
        <v>801</v>
      </c>
      <c r="E48" s="264">
        <v>80101</v>
      </c>
      <c r="F48" s="33">
        <v>4210</v>
      </c>
      <c r="G48" s="266" t="s">
        <v>24</v>
      </c>
      <c r="H48" s="100">
        <v>10500</v>
      </c>
      <c r="I48" s="100">
        <v>7425.7</v>
      </c>
      <c r="J48" s="200">
        <f aca="true" t="shared" si="4" ref="J48:J53">I48/H48</f>
        <v>0.7072095238095238</v>
      </c>
    </row>
    <row r="49" spans="1:10" s="109" customFormat="1" ht="21.75" customHeight="1">
      <c r="A49" s="256"/>
      <c r="B49" s="260"/>
      <c r="C49" s="270"/>
      <c r="D49" s="265"/>
      <c r="E49" s="265"/>
      <c r="F49" s="33">
        <v>4300</v>
      </c>
      <c r="G49" s="267"/>
      <c r="H49" s="100">
        <v>5900</v>
      </c>
      <c r="I49" s="106">
        <v>5900</v>
      </c>
      <c r="J49" s="200">
        <f t="shared" si="4"/>
        <v>1</v>
      </c>
    </row>
    <row r="50" spans="1:10" s="1" customFormat="1" ht="14.25" customHeight="1">
      <c r="A50" s="261"/>
      <c r="B50" s="262" t="s">
        <v>173</v>
      </c>
      <c r="C50" s="263" t="s">
        <v>5</v>
      </c>
      <c r="D50" s="257">
        <v>900</v>
      </c>
      <c r="E50" s="257">
        <v>90095</v>
      </c>
      <c r="F50" s="33">
        <v>4110</v>
      </c>
      <c r="G50" s="258" t="s">
        <v>24</v>
      </c>
      <c r="H50" s="100">
        <v>446</v>
      </c>
      <c r="I50" s="100">
        <v>444.6</v>
      </c>
      <c r="J50" s="200">
        <f t="shared" si="4"/>
        <v>0.9968609865470852</v>
      </c>
    </row>
    <row r="51" spans="1:10" s="1" customFormat="1" ht="15" customHeight="1">
      <c r="A51" s="261"/>
      <c r="B51" s="262"/>
      <c r="C51" s="263"/>
      <c r="D51" s="257"/>
      <c r="E51" s="257"/>
      <c r="F51" s="33">
        <v>4170</v>
      </c>
      <c r="G51" s="258"/>
      <c r="H51" s="100">
        <v>2606</v>
      </c>
      <c r="I51" s="100">
        <v>2600</v>
      </c>
      <c r="J51" s="200">
        <f t="shared" si="4"/>
        <v>0.9976976208749041</v>
      </c>
    </row>
    <row r="52" spans="1:10" s="1" customFormat="1" ht="15" customHeight="1">
      <c r="A52" s="261"/>
      <c r="B52" s="262"/>
      <c r="C52" s="263"/>
      <c r="D52" s="257"/>
      <c r="E52" s="257"/>
      <c r="F52" s="33">
        <v>4210</v>
      </c>
      <c r="G52" s="258"/>
      <c r="H52" s="100">
        <v>4457.5</v>
      </c>
      <c r="I52" s="100">
        <v>2882.53</v>
      </c>
      <c r="J52" s="200">
        <f t="shared" si="4"/>
        <v>0.6466696578799777</v>
      </c>
    </row>
    <row r="53" spans="1:10" s="39" customFormat="1" ht="15.75" customHeight="1">
      <c r="A53" s="252" t="s">
        <v>16</v>
      </c>
      <c r="B53" s="253"/>
      <c r="C53" s="253"/>
      <c r="D53" s="253"/>
      <c r="E53" s="253"/>
      <c r="F53" s="253"/>
      <c r="G53" s="254"/>
      <c r="H53" s="104">
        <f>SUM(H48:H52)</f>
        <v>23909.5</v>
      </c>
      <c r="I53" s="205">
        <f>SUM(I48:I52)</f>
        <v>19252.83</v>
      </c>
      <c r="J53" s="206">
        <f t="shared" si="4"/>
        <v>0.8052376670361154</v>
      </c>
    </row>
    <row r="54" spans="1:10" s="39" customFormat="1" ht="19.5" customHeight="1">
      <c r="A54" s="36">
        <v>7</v>
      </c>
      <c r="B54" s="32" t="s">
        <v>19</v>
      </c>
      <c r="C54" s="32"/>
      <c r="D54" s="37"/>
      <c r="E54" s="37"/>
      <c r="F54" s="37"/>
      <c r="G54" s="38"/>
      <c r="H54" s="104"/>
      <c r="I54" s="185"/>
      <c r="J54" s="195"/>
    </row>
    <row r="55" spans="1:10" s="1" customFormat="1" ht="15.75" customHeight="1">
      <c r="A55" s="293"/>
      <c r="B55" s="259" t="s">
        <v>174</v>
      </c>
      <c r="C55" s="295" t="s">
        <v>5</v>
      </c>
      <c r="D55" s="264">
        <v>600</v>
      </c>
      <c r="E55" s="264">
        <v>60016</v>
      </c>
      <c r="F55" s="33">
        <v>4210</v>
      </c>
      <c r="G55" s="266" t="s">
        <v>24</v>
      </c>
      <c r="H55" s="100">
        <v>1000</v>
      </c>
      <c r="I55" s="100">
        <v>1000</v>
      </c>
      <c r="J55" s="200">
        <f aca="true" t="shared" si="5" ref="J55:J62">I55/H55</f>
        <v>1</v>
      </c>
    </row>
    <row r="56" spans="1:10" s="1" customFormat="1" ht="14.25" customHeight="1">
      <c r="A56" s="256"/>
      <c r="B56" s="260"/>
      <c r="C56" s="270"/>
      <c r="D56" s="265"/>
      <c r="E56" s="265"/>
      <c r="F56" s="33">
        <v>4300</v>
      </c>
      <c r="G56" s="267"/>
      <c r="H56" s="100">
        <v>1500</v>
      </c>
      <c r="I56" s="100">
        <v>1437.75</v>
      </c>
      <c r="J56" s="200">
        <f t="shared" si="5"/>
        <v>0.9585</v>
      </c>
    </row>
    <row r="57" spans="1:10" s="1" customFormat="1" ht="21" customHeight="1">
      <c r="A57" s="33"/>
      <c r="B57" s="51" t="s">
        <v>158</v>
      </c>
      <c r="C57" s="30" t="s">
        <v>5</v>
      </c>
      <c r="D57" s="9">
        <v>900</v>
      </c>
      <c r="E57" s="9">
        <v>90095</v>
      </c>
      <c r="F57" s="9">
        <v>4210</v>
      </c>
      <c r="G57" s="19" t="s">
        <v>24</v>
      </c>
      <c r="H57" s="100">
        <v>4524</v>
      </c>
      <c r="I57" s="100">
        <v>4521.69</v>
      </c>
      <c r="J57" s="200">
        <f t="shared" si="5"/>
        <v>0.9994893899204244</v>
      </c>
    </row>
    <row r="58" spans="1:10" s="1" customFormat="1" ht="15.75" customHeight="1">
      <c r="A58" s="247"/>
      <c r="B58" s="259" t="s">
        <v>175</v>
      </c>
      <c r="C58" s="295" t="s">
        <v>176</v>
      </c>
      <c r="D58" s="264">
        <v>921</v>
      </c>
      <c r="E58" s="264">
        <v>92195</v>
      </c>
      <c r="F58" s="9">
        <v>4300</v>
      </c>
      <c r="G58" s="266" t="s">
        <v>24</v>
      </c>
      <c r="H58" s="100">
        <v>800</v>
      </c>
      <c r="I58" s="100">
        <v>800</v>
      </c>
      <c r="J58" s="200">
        <f t="shared" si="5"/>
        <v>1</v>
      </c>
    </row>
    <row r="59" spans="1:10" s="1" customFormat="1" ht="16.5" customHeight="1">
      <c r="A59" s="244"/>
      <c r="B59" s="260"/>
      <c r="C59" s="270"/>
      <c r="D59" s="265"/>
      <c r="E59" s="265"/>
      <c r="F59" s="9">
        <v>4210</v>
      </c>
      <c r="G59" s="267"/>
      <c r="H59" s="100">
        <v>700</v>
      </c>
      <c r="I59" s="100">
        <v>700</v>
      </c>
      <c r="J59" s="200">
        <f t="shared" si="5"/>
        <v>1</v>
      </c>
    </row>
    <row r="60" spans="1:10" s="1" customFormat="1" ht="19.5" customHeight="1">
      <c r="A60" s="33"/>
      <c r="B60" s="51" t="s">
        <v>162</v>
      </c>
      <c r="C60" s="30" t="s">
        <v>5</v>
      </c>
      <c r="D60" s="9">
        <v>921</v>
      </c>
      <c r="E60" s="9">
        <v>92195</v>
      </c>
      <c r="F60" s="9">
        <v>4210</v>
      </c>
      <c r="G60" s="19" t="s">
        <v>24</v>
      </c>
      <c r="H60" s="100">
        <v>2000</v>
      </c>
      <c r="I60" s="100">
        <v>1997.41</v>
      </c>
      <c r="J60" s="200">
        <f t="shared" si="5"/>
        <v>0.9987050000000001</v>
      </c>
    </row>
    <row r="61" spans="1:10" s="107" customFormat="1" ht="29.25" customHeight="1">
      <c r="A61" s="33"/>
      <c r="B61" s="51" t="s">
        <v>177</v>
      </c>
      <c r="C61" s="30" t="s">
        <v>176</v>
      </c>
      <c r="D61" s="9">
        <v>801</v>
      </c>
      <c r="E61" s="9">
        <v>80101</v>
      </c>
      <c r="F61" s="9">
        <v>4240</v>
      </c>
      <c r="G61" s="19" t="s">
        <v>24</v>
      </c>
      <c r="H61" s="100">
        <v>1000</v>
      </c>
      <c r="I61" s="100">
        <v>998.8</v>
      </c>
      <c r="J61" s="207">
        <f t="shared" si="5"/>
        <v>0.9987999999999999</v>
      </c>
    </row>
    <row r="62" spans="1:10" s="39" customFormat="1" ht="12" customHeight="1">
      <c r="A62" s="252" t="s">
        <v>16</v>
      </c>
      <c r="B62" s="253"/>
      <c r="C62" s="253"/>
      <c r="D62" s="253"/>
      <c r="E62" s="253"/>
      <c r="F62" s="253"/>
      <c r="G62" s="254"/>
      <c r="H62" s="104">
        <f>SUM(H55:H61)</f>
        <v>11524</v>
      </c>
      <c r="I62" s="205">
        <f>SUM(I55:I61)</f>
        <v>11455.649999999998</v>
      </c>
      <c r="J62" s="206">
        <f t="shared" si="5"/>
        <v>0.9940688996876083</v>
      </c>
    </row>
    <row r="63" spans="1:10" s="39" customFormat="1" ht="15.75" customHeight="1">
      <c r="A63" s="36">
        <v>8</v>
      </c>
      <c r="B63" s="32" t="s">
        <v>18</v>
      </c>
      <c r="C63" s="32"/>
      <c r="D63" s="37"/>
      <c r="E63" s="37"/>
      <c r="F63" s="37"/>
      <c r="G63" s="38"/>
      <c r="H63" s="104"/>
      <c r="I63" s="185"/>
      <c r="J63" s="195"/>
    </row>
    <row r="64" spans="1:10" s="13" customFormat="1" ht="21.75" customHeight="1">
      <c r="A64" s="293"/>
      <c r="B64" s="295" t="s">
        <v>178</v>
      </c>
      <c r="C64" s="295" t="s">
        <v>5</v>
      </c>
      <c r="D64" s="264">
        <v>600</v>
      </c>
      <c r="E64" s="264">
        <v>60016</v>
      </c>
      <c r="F64" s="33">
        <v>4210</v>
      </c>
      <c r="G64" s="266" t="s">
        <v>24</v>
      </c>
      <c r="H64" s="100">
        <v>1000</v>
      </c>
      <c r="I64" s="100">
        <v>109.98</v>
      </c>
      <c r="J64" s="200">
        <f>I64/H64</f>
        <v>0.10998000000000001</v>
      </c>
    </row>
    <row r="65" spans="1:10" s="13" customFormat="1" ht="22.5" customHeight="1">
      <c r="A65" s="294"/>
      <c r="B65" s="296"/>
      <c r="C65" s="296"/>
      <c r="D65" s="268"/>
      <c r="E65" s="268"/>
      <c r="F65" s="33">
        <v>4300</v>
      </c>
      <c r="G65" s="269"/>
      <c r="H65" s="100">
        <v>1000</v>
      </c>
      <c r="I65" s="100">
        <v>0</v>
      </c>
      <c r="J65" s="200">
        <f>I65/H65</f>
        <v>0</v>
      </c>
    </row>
    <row r="66" spans="1:10" s="13" customFormat="1" ht="37.5" customHeight="1">
      <c r="A66" s="33"/>
      <c r="B66" s="30" t="s">
        <v>179</v>
      </c>
      <c r="C66" s="30" t="s">
        <v>180</v>
      </c>
      <c r="D66" s="9">
        <v>921</v>
      </c>
      <c r="E66" s="9">
        <v>92195</v>
      </c>
      <c r="F66" s="9">
        <v>4210</v>
      </c>
      <c r="G66" s="19" t="s">
        <v>24</v>
      </c>
      <c r="H66" s="100">
        <v>2200</v>
      </c>
      <c r="I66" s="100">
        <v>2200</v>
      </c>
      <c r="J66" s="200">
        <f aca="true" t="shared" si="6" ref="J66:J78">I66/H66</f>
        <v>1</v>
      </c>
    </row>
    <row r="67" spans="1:10" s="13" customFormat="1" ht="26.25" customHeight="1">
      <c r="A67" s="293"/>
      <c r="B67" s="295" t="s">
        <v>181</v>
      </c>
      <c r="C67" s="295" t="s">
        <v>237</v>
      </c>
      <c r="D67" s="264">
        <v>921</v>
      </c>
      <c r="E67" s="264">
        <v>92195</v>
      </c>
      <c r="F67" s="33">
        <v>4210</v>
      </c>
      <c r="G67" s="266" t="s">
        <v>24</v>
      </c>
      <c r="H67" s="100">
        <v>500</v>
      </c>
      <c r="I67" s="100">
        <v>495.65</v>
      </c>
      <c r="J67" s="200">
        <f t="shared" si="6"/>
        <v>0.9913</v>
      </c>
    </row>
    <row r="68" spans="1:10" s="13" customFormat="1" ht="28.5" customHeight="1">
      <c r="A68" s="256"/>
      <c r="B68" s="270"/>
      <c r="C68" s="270"/>
      <c r="D68" s="265"/>
      <c r="E68" s="265"/>
      <c r="F68" s="33">
        <v>4300</v>
      </c>
      <c r="G68" s="267"/>
      <c r="H68" s="100">
        <v>3400</v>
      </c>
      <c r="I68" s="100">
        <v>3296.95</v>
      </c>
      <c r="J68" s="200">
        <f t="shared" si="6"/>
        <v>0.9696911764705882</v>
      </c>
    </row>
    <row r="69" spans="1:10" s="13" customFormat="1" ht="24.75" customHeight="1">
      <c r="A69" s="293"/>
      <c r="B69" s="295" t="s">
        <v>182</v>
      </c>
      <c r="C69" s="295" t="s">
        <v>237</v>
      </c>
      <c r="D69" s="264">
        <v>921</v>
      </c>
      <c r="E69" s="264">
        <v>92195</v>
      </c>
      <c r="F69" s="9">
        <v>4210</v>
      </c>
      <c r="G69" s="19" t="s">
        <v>24</v>
      </c>
      <c r="H69" s="100">
        <v>3549</v>
      </c>
      <c r="I69" s="100">
        <v>3534.26</v>
      </c>
      <c r="J69" s="200">
        <f t="shared" si="6"/>
        <v>0.9958467173851789</v>
      </c>
    </row>
    <row r="70" spans="1:10" s="13" customFormat="1" ht="22.5" customHeight="1">
      <c r="A70" s="256"/>
      <c r="B70" s="270"/>
      <c r="C70" s="270"/>
      <c r="D70" s="265"/>
      <c r="E70" s="265"/>
      <c r="F70" s="9">
        <v>6060</v>
      </c>
      <c r="G70" s="19" t="s">
        <v>23</v>
      </c>
      <c r="H70" s="100">
        <v>8000</v>
      </c>
      <c r="I70" s="100">
        <v>7999.99</v>
      </c>
      <c r="J70" s="200">
        <f t="shared" si="6"/>
        <v>0.9999987499999999</v>
      </c>
    </row>
    <row r="71" spans="1:10" s="1" customFormat="1" ht="39" customHeight="1">
      <c r="A71" s="33"/>
      <c r="B71" s="51" t="s">
        <v>219</v>
      </c>
      <c r="C71" s="30" t="s">
        <v>5</v>
      </c>
      <c r="D71" s="9">
        <v>921</v>
      </c>
      <c r="E71" s="9">
        <v>92195</v>
      </c>
      <c r="F71" s="9">
        <v>4300</v>
      </c>
      <c r="G71" s="19" t="s">
        <v>24</v>
      </c>
      <c r="H71" s="100">
        <v>3400</v>
      </c>
      <c r="I71" s="100">
        <v>3400</v>
      </c>
      <c r="J71" s="200">
        <f t="shared" si="6"/>
        <v>1</v>
      </c>
    </row>
    <row r="72" spans="1:10" s="39" customFormat="1" ht="15" customHeight="1">
      <c r="A72" s="252" t="s">
        <v>16</v>
      </c>
      <c r="B72" s="253"/>
      <c r="C72" s="253"/>
      <c r="D72" s="253"/>
      <c r="E72" s="253"/>
      <c r="F72" s="253"/>
      <c r="G72" s="254"/>
      <c r="H72" s="104">
        <f>SUM(H64:H71)</f>
        <v>23049</v>
      </c>
      <c r="I72" s="205">
        <f>SUM(I64:I71)</f>
        <v>21036.83</v>
      </c>
      <c r="J72" s="206">
        <f t="shared" si="6"/>
        <v>0.9127003340708926</v>
      </c>
    </row>
    <row r="73" spans="1:10" s="39" customFormat="1" ht="20.25" customHeight="1">
      <c r="A73" s="36">
        <v>9</v>
      </c>
      <c r="B73" s="32" t="s">
        <v>17</v>
      </c>
      <c r="C73" s="32"/>
      <c r="D73" s="37"/>
      <c r="E73" s="37"/>
      <c r="F73" s="37"/>
      <c r="G73" s="38"/>
      <c r="H73" s="104"/>
      <c r="I73" s="185"/>
      <c r="J73" s="132"/>
    </row>
    <row r="74" spans="1:10" s="1" customFormat="1" ht="30.75" customHeight="1">
      <c r="A74" s="33"/>
      <c r="B74" s="51" t="s">
        <v>183</v>
      </c>
      <c r="C74" s="30" t="s">
        <v>5</v>
      </c>
      <c r="D74" s="9">
        <v>921</v>
      </c>
      <c r="E74" s="9">
        <v>92195</v>
      </c>
      <c r="F74" s="9">
        <v>4210</v>
      </c>
      <c r="G74" s="19" t="s">
        <v>24</v>
      </c>
      <c r="H74" s="100">
        <v>5000</v>
      </c>
      <c r="I74" s="100">
        <v>4630.12</v>
      </c>
      <c r="J74" s="200">
        <f t="shared" si="6"/>
        <v>0.926024</v>
      </c>
    </row>
    <row r="75" spans="1:10" s="1" customFormat="1" ht="26.25" customHeight="1">
      <c r="A75" s="33"/>
      <c r="B75" s="51" t="s">
        <v>102</v>
      </c>
      <c r="C75" s="30" t="s">
        <v>5</v>
      </c>
      <c r="D75" s="9">
        <v>921</v>
      </c>
      <c r="E75" s="9">
        <v>92109</v>
      </c>
      <c r="F75" s="9">
        <v>4210</v>
      </c>
      <c r="G75" s="19" t="s">
        <v>24</v>
      </c>
      <c r="H75" s="100">
        <v>4000</v>
      </c>
      <c r="I75" s="100">
        <v>4000</v>
      </c>
      <c r="J75" s="200">
        <f t="shared" si="6"/>
        <v>1</v>
      </c>
    </row>
    <row r="76" spans="1:10" s="1" customFormat="1" ht="24" customHeight="1">
      <c r="A76" s="35"/>
      <c r="B76" s="78" t="s">
        <v>184</v>
      </c>
      <c r="C76" s="77" t="s">
        <v>5</v>
      </c>
      <c r="D76" s="21">
        <v>926</v>
      </c>
      <c r="E76" s="21">
        <v>92695</v>
      </c>
      <c r="F76" s="21">
        <v>4210</v>
      </c>
      <c r="G76" s="53" t="s">
        <v>24</v>
      </c>
      <c r="H76" s="106">
        <v>3026</v>
      </c>
      <c r="I76" s="106">
        <v>3024</v>
      </c>
      <c r="J76" s="200">
        <f t="shared" si="6"/>
        <v>0.9993390614672836</v>
      </c>
    </row>
    <row r="77" spans="1:10" s="39" customFormat="1" ht="18.75" customHeight="1">
      <c r="A77" s="252" t="s">
        <v>16</v>
      </c>
      <c r="B77" s="253"/>
      <c r="C77" s="253"/>
      <c r="D77" s="253"/>
      <c r="E77" s="253"/>
      <c r="F77" s="253"/>
      <c r="G77" s="254"/>
      <c r="H77" s="205">
        <f>SUM(H74:H76)</f>
        <v>12026</v>
      </c>
      <c r="I77" s="205">
        <f>SUM(I74:I76)</f>
        <v>11654.119999999999</v>
      </c>
      <c r="J77" s="206">
        <f t="shared" si="6"/>
        <v>0.9690769998336936</v>
      </c>
    </row>
    <row r="78" spans="1:10" s="17" customFormat="1" ht="21" customHeight="1">
      <c r="A78" s="249" t="s">
        <v>78</v>
      </c>
      <c r="B78" s="250"/>
      <c r="C78" s="34"/>
      <c r="D78" s="34"/>
      <c r="E78" s="34"/>
      <c r="F78" s="34"/>
      <c r="G78" s="29"/>
      <c r="H78" s="103">
        <f>SUM(H14,H22,H32,H40,H46,H53,H62,H72,H77)</f>
        <v>169469</v>
      </c>
      <c r="I78" s="103">
        <f>SUM(I14,I22,I32,I40,I46,I53,I62,I72,I77)</f>
        <v>154120.13</v>
      </c>
      <c r="J78" s="206">
        <f t="shared" si="6"/>
        <v>0.9094296301978533</v>
      </c>
    </row>
  </sheetData>
  <sheetProtection/>
  <mergeCells count="112">
    <mergeCell ref="E69:E70"/>
    <mergeCell ref="A58:A59"/>
    <mergeCell ref="B58:B59"/>
    <mergeCell ref="C58:C59"/>
    <mergeCell ref="A69:A70"/>
    <mergeCell ref="B69:B70"/>
    <mergeCell ref="C69:C70"/>
    <mergeCell ref="D69:D70"/>
    <mergeCell ref="C64:C65"/>
    <mergeCell ref="D64:D65"/>
    <mergeCell ref="B19:B21"/>
    <mergeCell ref="A19:A21"/>
    <mergeCell ref="G43:G45"/>
    <mergeCell ref="A43:A45"/>
    <mergeCell ref="B43:B45"/>
    <mergeCell ref="C43:C45"/>
    <mergeCell ref="D43:D45"/>
    <mergeCell ref="E43:E45"/>
    <mergeCell ref="E27:E28"/>
    <mergeCell ref="G27:G28"/>
    <mergeCell ref="E12:E13"/>
    <mergeCell ref="G12:G13"/>
    <mergeCell ref="A10:A11"/>
    <mergeCell ref="B10:B11"/>
    <mergeCell ref="C10:C11"/>
    <mergeCell ref="D10:D11"/>
    <mergeCell ref="A78:B78"/>
    <mergeCell ref="A46:G46"/>
    <mergeCell ref="A53:G53"/>
    <mergeCell ref="A62:G62"/>
    <mergeCell ref="A72:G72"/>
    <mergeCell ref="E48:E49"/>
    <mergeCell ref="D58:D59"/>
    <mergeCell ref="G48:G49"/>
    <mergeCell ref="E58:E59"/>
    <mergeCell ref="G58:G59"/>
    <mergeCell ref="A1:J1"/>
    <mergeCell ref="A77:G77"/>
    <mergeCell ref="E10:E11"/>
    <mergeCell ref="G10:G11"/>
    <mergeCell ref="A12:A13"/>
    <mergeCell ref="B12:B13"/>
    <mergeCell ref="C12:C13"/>
    <mergeCell ref="D12:D13"/>
    <mergeCell ref="E55:E56"/>
    <mergeCell ref="G55:G56"/>
    <mergeCell ref="A14:G14"/>
    <mergeCell ref="A22:G22"/>
    <mergeCell ref="A40:G40"/>
    <mergeCell ref="A16:A18"/>
    <mergeCell ref="B16:B18"/>
    <mergeCell ref="C16:C18"/>
    <mergeCell ref="D16:D18"/>
    <mergeCell ref="E16:E18"/>
    <mergeCell ref="D19:D21"/>
    <mergeCell ref="C19:C21"/>
    <mergeCell ref="A24:A26"/>
    <mergeCell ref="B24:B26"/>
    <mergeCell ref="C24:C26"/>
    <mergeCell ref="D24:D26"/>
    <mergeCell ref="E24:E26"/>
    <mergeCell ref="G24:G26"/>
    <mergeCell ref="G16:G18"/>
    <mergeCell ref="G19:G21"/>
    <mergeCell ref="E19:E21"/>
    <mergeCell ref="A27:A28"/>
    <mergeCell ref="B27:B28"/>
    <mergeCell ref="E37:E39"/>
    <mergeCell ref="G37:G38"/>
    <mergeCell ref="C27:C28"/>
    <mergeCell ref="D27:D28"/>
    <mergeCell ref="E34:E35"/>
    <mergeCell ref="G34:G35"/>
    <mergeCell ref="A32:G32"/>
    <mergeCell ref="A29:A31"/>
    <mergeCell ref="B29:B31"/>
    <mergeCell ref="C29:C31"/>
    <mergeCell ref="G29:G31"/>
    <mergeCell ref="A34:A35"/>
    <mergeCell ref="B34:B35"/>
    <mergeCell ref="C34:C35"/>
    <mergeCell ref="D34:D35"/>
    <mergeCell ref="D29:D31"/>
    <mergeCell ref="E29:E31"/>
    <mergeCell ref="A48:A49"/>
    <mergeCell ref="B48:B49"/>
    <mergeCell ref="C48:C49"/>
    <mergeCell ref="D48:D49"/>
    <mergeCell ref="A37:A39"/>
    <mergeCell ref="B37:B39"/>
    <mergeCell ref="C37:C39"/>
    <mergeCell ref="D37:D39"/>
    <mergeCell ref="E50:E52"/>
    <mergeCell ref="G50:G52"/>
    <mergeCell ref="A55:A56"/>
    <mergeCell ref="B55:B56"/>
    <mergeCell ref="C55:C56"/>
    <mergeCell ref="D55:D56"/>
    <mergeCell ref="A50:A52"/>
    <mergeCell ref="B50:B52"/>
    <mergeCell ref="C50:C52"/>
    <mergeCell ref="D50:D52"/>
    <mergeCell ref="A64:A65"/>
    <mergeCell ref="B64:B65"/>
    <mergeCell ref="E67:E68"/>
    <mergeCell ref="G67:G68"/>
    <mergeCell ref="E64:E65"/>
    <mergeCell ref="G64:G65"/>
    <mergeCell ref="C67:C68"/>
    <mergeCell ref="D67:D68"/>
    <mergeCell ref="A67:A68"/>
    <mergeCell ref="B67:B68"/>
  </mergeCells>
  <printOptions horizontalCentered="1"/>
  <pageMargins left="0" right="0" top="0.7874015748031497" bottom="0.984251968503937" header="0.9055118110236221" footer="0.7086614173228347"/>
  <pageSetup horizontalDpi="600" verticalDpi="600" orientation="landscape" paperSize="9" scale="95" r:id="rId1"/>
  <headerFooter alignWithMargins="0">
    <oddHeader>&amp;R&amp;9
Załącznik Nr  10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21">
      <selection activeCell="E65" sqref="E65"/>
    </sheetView>
  </sheetViews>
  <sheetFormatPr defaultColWidth="9.00390625" defaultRowHeight="12.75"/>
  <cols>
    <col min="1" max="1" width="3.75390625" style="48" customWidth="1"/>
    <col min="2" max="2" width="5.75390625" style="48" customWidth="1"/>
    <col min="3" max="3" width="4.125" style="115" customWidth="1"/>
    <col min="4" max="4" width="8.25390625" style="56" customWidth="1"/>
    <col min="5" max="5" width="8.25390625" style="190" customWidth="1"/>
    <col min="6" max="6" width="6.375" style="190" customWidth="1"/>
    <col min="7" max="7" width="8.625" style="56" customWidth="1"/>
    <col min="8" max="8" width="8.125" style="190" customWidth="1"/>
    <col min="9" max="9" width="6.125" style="190" customWidth="1"/>
    <col min="10" max="10" width="8.125" style="56" customWidth="1"/>
    <col min="11" max="11" width="7.00390625" style="56" customWidth="1"/>
    <col min="12" max="12" width="6.875" style="56" customWidth="1"/>
    <col min="13" max="13" width="5.625" style="56" customWidth="1"/>
    <col min="14" max="14" width="8.875" style="56" customWidth="1"/>
    <col min="15" max="15" width="7.00390625" style="57" customWidth="1"/>
    <col min="16" max="16" width="5.00390625" style="57" customWidth="1"/>
    <col min="17" max="17" width="7.375" style="57" customWidth="1"/>
    <col min="18" max="18" width="4.625" style="57" customWidth="1"/>
    <col min="19" max="19" width="6.625" style="57" customWidth="1"/>
    <col min="20" max="20" width="8.375" style="57" customWidth="1"/>
    <col min="21" max="21" width="6.125" style="57" customWidth="1"/>
    <col min="22" max="22" width="6.625" style="57" customWidth="1"/>
    <col min="23" max="16384" width="9.125" style="49" customWidth="1"/>
  </cols>
  <sheetData>
    <row r="1" spans="1:22" ht="21" customHeight="1">
      <c r="A1" s="313" t="s">
        <v>188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</row>
    <row r="2" spans="1:11" ht="3.75" customHeight="1">
      <c r="A2" s="50"/>
      <c r="B2" s="50"/>
      <c r="C2" s="110"/>
      <c r="D2" s="58"/>
      <c r="E2" s="186"/>
      <c r="F2" s="186"/>
      <c r="G2" s="58"/>
      <c r="H2" s="186"/>
      <c r="I2" s="186"/>
      <c r="J2" s="58"/>
      <c r="K2" s="58"/>
    </row>
    <row r="3" spans="1:22" ht="18" customHeight="1">
      <c r="A3" s="47"/>
      <c r="B3" s="47"/>
      <c r="C3" s="111"/>
      <c r="D3" s="55"/>
      <c r="E3" s="187"/>
      <c r="F3" s="187"/>
      <c r="G3" s="55"/>
      <c r="H3" s="187"/>
      <c r="I3" s="187"/>
      <c r="J3" s="55"/>
      <c r="O3" s="56"/>
      <c r="P3" s="56"/>
      <c r="Q3" s="56"/>
      <c r="T3" s="307" t="s">
        <v>90</v>
      </c>
      <c r="U3" s="307"/>
      <c r="V3" s="307"/>
    </row>
    <row r="4" spans="1:22" s="72" customFormat="1" ht="11.25" customHeight="1">
      <c r="A4" s="309" t="s">
        <v>32</v>
      </c>
      <c r="B4" s="309" t="s">
        <v>33</v>
      </c>
      <c r="C4" s="309" t="s">
        <v>34</v>
      </c>
      <c r="D4" s="297" t="s">
        <v>0</v>
      </c>
      <c r="E4" s="314"/>
      <c r="F4" s="315"/>
      <c r="G4" s="297" t="s">
        <v>189</v>
      </c>
      <c r="H4" s="298"/>
      <c r="I4" s="299"/>
      <c r="J4" s="308" t="s">
        <v>73</v>
      </c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</row>
    <row r="5" spans="1:22" s="72" customFormat="1" ht="11.25" customHeight="1">
      <c r="A5" s="310"/>
      <c r="B5" s="310"/>
      <c r="C5" s="310"/>
      <c r="D5" s="316"/>
      <c r="E5" s="317"/>
      <c r="F5" s="318"/>
      <c r="G5" s="300"/>
      <c r="H5" s="301"/>
      <c r="I5" s="302"/>
      <c r="J5" s="308" t="s">
        <v>91</v>
      </c>
      <c r="K5" s="308" t="s">
        <v>73</v>
      </c>
      <c r="L5" s="308"/>
      <c r="M5" s="308"/>
      <c r="N5" s="308"/>
      <c r="O5" s="308"/>
      <c r="P5" s="297" t="s">
        <v>92</v>
      </c>
      <c r="Q5" s="298"/>
      <c r="R5" s="299"/>
      <c r="S5" s="319" t="s">
        <v>73</v>
      </c>
      <c r="T5" s="319"/>
      <c r="U5" s="319"/>
      <c r="V5" s="319"/>
    </row>
    <row r="6" spans="1:22" s="72" customFormat="1" ht="25.5" customHeight="1">
      <c r="A6" s="310"/>
      <c r="B6" s="310"/>
      <c r="C6" s="310"/>
      <c r="D6" s="316"/>
      <c r="E6" s="317"/>
      <c r="F6" s="318"/>
      <c r="G6" s="300"/>
      <c r="H6" s="301"/>
      <c r="I6" s="302"/>
      <c r="J6" s="308"/>
      <c r="K6" s="308" t="s">
        <v>93</v>
      </c>
      <c r="L6" s="308"/>
      <c r="M6" s="308" t="s">
        <v>94</v>
      </c>
      <c r="N6" s="308" t="s">
        <v>95</v>
      </c>
      <c r="O6" s="308" t="s">
        <v>96</v>
      </c>
      <c r="P6" s="300"/>
      <c r="Q6" s="312"/>
      <c r="R6" s="302"/>
      <c r="S6" s="308" t="s">
        <v>1</v>
      </c>
      <c r="T6" s="82" t="s">
        <v>36</v>
      </c>
      <c r="U6" s="308" t="s">
        <v>97</v>
      </c>
      <c r="V6" s="308" t="s">
        <v>98</v>
      </c>
    </row>
    <row r="7" spans="1:22" s="72" customFormat="1" ht="92.25" customHeight="1">
      <c r="A7" s="310"/>
      <c r="B7" s="310"/>
      <c r="C7" s="310"/>
      <c r="D7" s="316"/>
      <c r="E7" s="317"/>
      <c r="F7" s="318"/>
      <c r="G7" s="303"/>
      <c r="H7" s="304"/>
      <c r="I7" s="305"/>
      <c r="J7" s="308"/>
      <c r="K7" s="82" t="s">
        <v>3</v>
      </c>
      <c r="L7" s="82" t="s">
        <v>99</v>
      </c>
      <c r="M7" s="308"/>
      <c r="N7" s="308"/>
      <c r="O7" s="308"/>
      <c r="P7" s="303"/>
      <c r="Q7" s="304"/>
      <c r="R7" s="305"/>
      <c r="S7" s="308"/>
      <c r="T7" s="82" t="s">
        <v>2</v>
      </c>
      <c r="U7" s="308"/>
      <c r="V7" s="308"/>
    </row>
    <row r="8" spans="1:22" s="72" customFormat="1" ht="15.75" customHeight="1">
      <c r="A8" s="311"/>
      <c r="B8" s="311"/>
      <c r="C8" s="311"/>
      <c r="D8" s="84" t="s">
        <v>122</v>
      </c>
      <c r="E8" s="84" t="s">
        <v>121</v>
      </c>
      <c r="F8" s="82" t="s">
        <v>120</v>
      </c>
      <c r="G8" s="83" t="s">
        <v>122</v>
      </c>
      <c r="H8" s="83" t="s">
        <v>121</v>
      </c>
      <c r="I8" s="223" t="s">
        <v>120</v>
      </c>
      <c r="J8" s="82"/>
      <c r="K8" s="82"/>
      <c r="L8" s="82"/>
      <c r="M8" s="82"/>
      <c r="N8" s="82"/>
      <c r="O8" s="82"/>
      <c r="P8" s="85" t="s">
        <v>122</v>
      </c>
      <c r="Q8" s="85" t="s">
        <v>121</v>
      </c>
      <c r="R8" s="85" t="s">
        <v>120</v>
      </c>
      <c r="S8" s="82"/>
      <c r="T8" s="82"/>
      <c r="U8" s="82"/>
      <c r="V8" s="82"/>
    </row>
    <row r="9" spans="1:22" s="59" customFormat="1" ht="6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  <c r="S9" s="74">
        <v>19</v>
      </c>
      <c r="T9" s="74">
        <v>20</v>
      </c>
      <c r="U9" s="74">
        <v>21</v>
      </c>
      <c r="V9" s="74">
        <v>22</v>
      </c>
    </row>
    <row r="10" spans="1:22" s="120" customFormat="1" ht="16.5" customHeight="1">
      <c r="A10" s="117">
        <v>10</v>
      </c>
      <c r="B10" s="118"/>
      <c r="C10" s="119"/>
      <c r="D10" s="89">
        <f>+SUM(D11)</f>
        <v>19077</v>
      </c>
      <c r="E10" s="89">
        <f aca="true" t="shared" si="0" ref="E10:V10">+SUM(E11)</f>
        <v>19075.91</v>
      </c>
      <c r="F10" s="219">
        <f>E10/D10</f>
        <v>0.9999428631336164</v>
      </c>
      <c r="G10" s="89">
        <f t="shared" si="0"/>
        <v>19077</v>
      </c>
      <c r="H10" s="89">
        <f t="shared" si="0"/>
        <v>19075.91</v>
      </c>
      <c r="I10" s="219">
        <f>H10/G10</f>
        <v>0.9999428631336164</v>
      </c>
      <c r="J10" s="89">
        <f t="shared" si="0"/>
        <v>19077</v>
      </c>
      <c r="K10" s="89">
        <f aca="true" t="shared" si="1" ref="J10:V11">SUM(K12,K13)</f>
        <v>0</v>
      </c>
      <c r="L10" s="89">
        <f t="shared" si="0"/>
        <v>19077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89">
        <f t="shared" si="0"/>
        <v>0</v>
      </c>
      <c r="S10" s="89">
        <f t="shared" si="0"/>
        <v>0</v>
      </c>
      <c r="T10" s="89">
        <f t="shared" si="0"/>
        <v>0</v>
      </c>
      <c r="U10" s="89">
        <f t="shared" si="0"/>
        <v>0</v>
      </c>
      <c r="V10" s="89">
        <f t="shared" si="0"/>
        <v>0</v>
      </c>
    </row>
    <row r="11" spans="1:22" s="59" customFormat="1" ht="11.25" customHeight="1">
      <c r="A11" s="86"/>
      <c r="B11" s="88">
        <v>1095</v>
      </c>
      <c r="C11" s="112"/>
      <c r="D11" s="87">
        <v>19077</v>
      </c>
      <c r="E11" s="116">
        <v>19075.91</v>
      </c>
      <c r="F11" s="220">
        <f>E11/D11</f>
        <v>0.9999428631336164</v>
      </c>
      <c r="G11" s="116">
        <f>SUM(G13,G14)</f>
        <v>19077</v>
      </c>
      <c r="H11" s="116">
        <f>SUM(H13,H14)</f>
        <v>19075.91</v>
      </c>
      <c r="I11" s="222">
        <f>H11/G11</f>
        <v>0.9999428631336164</v>
      </c>
      <c r="J11" s="116">
        <f t="shared" si="1"/>
        <v>19077</v>
      </c>
      <c r="K11" s="116">
        <f t="shared" si="1"/>
        <v>0</v>
      </c>
      <c r="L11" s="116">
        <f t="shared" si="1"/>
        <v>19077</v>
      </c>
      <c r="M11" s="116">
        <f t="shared" si="1"/>
        <v>0</v>
      </c>
      <c r="N11" s="116">
        <f t="shared" si="1"/>
        <v>0</v>
      </c>
      <c r="O11" s="116">
        <f t="shared" si="1"/>
        <v>0</v>
      </c>
      <c r="P11" s="116">
        <f t="shared" si="1"/>
        <v>0</v>
      </c>
      <c r="Q11" s="116">
        <f t="shared" si="1"/>
        <v>0</v>
      </c>
      <c r="R11" s="116">
        <f t="shared" si="1"/>
        <v>0</v>
      </c>
      <c r="S11" s="116">
        <f t="shared" si="1"/>
        <v>0</v>
      </c>
      <c r="T11" s="116">
        <f t="shared" si="1"/>
        <v>0</v>
      </c>
      <c r="U11" s="116">
        <f t="shared" si="1"/>
        <v>0</v>
      </c>
      <c r="V11" s="116">
        <f t="shared" si="1"/>
        <v>0</v>
      </c>
    </row>
    <row r="12" spans="1:22" s="59" customFormat="1" ht="13.5" customHeight="1">
      <c r="A12" s="86"/>
      <c r="B12" s="86"/>
      <c r="C12" s="86">
        <v>2010</v>
      </c>
      <c r="D12" s="87">
        <v>19077</v>
      </c>
      <c r="E12" s="87">
        <v>19075.91</v>
      </c>
      <c r="F12" s="220">
        <f>E12/D12</f>
        <v>0.9999428631336164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s="59" customFormat="1" ht="13.5" customHeight="1">
      <c r="A13" s="86"/>
      <c r="B13" s="86"/>
      <c r="C13" s="86">
        <v>4210</v>
      </c>
      <c r="D13" s="91"/>
      <c r="E13" s="188"/>
      <c r="F13" s="188"/>
      <c r="G13" s="87">
        <v>375.13</v>
      </c>
      <c r="H13" s="87">
        <v>374.04</v>
      </c>
      <c r="I13" s="220">
        <f>H13/G13</f>
        <v>0.9970943406285822</v>
      </c>
      <c r="J13" s="87">
        <v>375.13</v>
      </c>
      <c r="K13" s="87">
        <v>0</v>
      </c>
      <c r="L13" s="87">
        <v>375.13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s="59" customFormat="1" ht="12.75" customHeight="1">
      <c r="A14" s="86"/>
      <c r="B14" s="86"/>
      <c r="C14" s="86">
        <v>4430</v>
      </c>
      <c r="D14" s="91"/>
      <c r="E14" s="188"/>
      <c r="F14" s="188"/>
      <c r="G14" s="87">
        <v>18701.87</v>
      </c>
      <c r="H14" s="87">
        <v>18701.87</v>
      </c>
      <c r="I14" s="220">
        <f>H14/G14</f>
        <v>1</v>
      </c>
      <c r="J14" s="87">
        <v>18701.87</v>
      </c>
      <c r="K14" s="87">
        <v>0</v>
      </c>
      <c r="L14" s="87">
        <v>18701.87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s="60" customFormat="1" ht="12.75">
      <c r="A15" s="92">
        <v>750</v>
      </c>
      <c r="B15" s="92"/>
      <c r="C15" s="113"/>
      <c r="D15" s="93">
        <f>SUM(D16)</f>
        <v>42124</v>
      </c>
      <c r="E15" s="95">
        <f>SUM(E16)</f>
        <v>42124</v>
      </c>
      <c r="F15" s="220">
        <f>E15/D15</f>
        <v>1</v>
      </c>
      <c r="G15" s="93">
        <f>SUM(G16)</f>
        <v>42124</v>
      </c>
      <c r="H15" s="93">
        <f>SUM(H16)</f>
        <v>42124</v>
      </c>
      <c r="I15" s="90">
        <f>H15/G15</f>
        <v>1</v>
      </c>
      <c r="J15" s="93">
        <f>SUM(J16)</f>
        <v>42124</v>
      </c>
      <c r="K15" s="93">
        <f>SUM(K16)</f>
        <v>38123</v>
      </c>
      <c r="L15" s="93">
        <f>SUM(L16)</f>
        <v>4001</v>
      </c>
      <c r="M15" s="93">
        <f aca="true" t="shared" si="2" ref="M15:V15">SUM(M16)</f>
        <v>0</v>
      </c>
      <c r="N15" s="93">
        <v>0</v>
      </c>
      <c r="O15" s="93">
        <f t="shared" si="2"/>
        <v>0</v>
      </c>
      <c r="P15" s="93">
        <f t="shared" si="2"/>
        <v>0</v>
      </c>
      <c r="Q15" s="93">
        <v>0</v>
      </c>
      <c r="R15" s="90">
        <v>0</v>
      </c>
      <c r="S15" s="93">
        <f t="shared" si="2"/>
        <v>0</v>
      </c>
      <c r="T15" s="93">
        <f t="shared" si="2"/>
        <v>0</v>
      </c>
      <c r="U15" s="93">
        <f t="shared" si="2"/>
        <v>0</v>
      </c>
      <c r="V15" s="93">
        <f t="shared" si="2"/>
        <v>0</v>
      </c>
    </row>
    <row r="16" spans="1:22" ht="12.75">
      <c r="A16" s="94"/>
      <c r="B16" s="94">
        <v>75011</v>
      </c>
      <c r="C16" s="114"/>
      <c r="D16" s="95">
        <v>42124</v>
      </c>
      <c r="E16" s="95">
        <v>42124</v>
      </c>
      <c r="F16" s="220">
        <f>E16/D16</f>
        <v>1</v>
      </c>
      <c r="G16" s="95">
        <f>SUM(G18:G25)</f>
        <v>42124</v>
      </c>
      <c r="H16" s="95">
        <f>SUM(H18:H25)</f>
        <v>42124</v>
      </c>
      <c r="I16" s="220">
        <f aca="true" t="shared" si="3" ref="I16:I65">H16/G16</f>
        <v>1</v>
      </c>
      <c r="J16" s="95">
        <f>SUM(J18:J25)</f>
        <v>42124</v>
      </c>
      <c r="K16" s="95">
        <f>SUM(K18:K20)</f>
        <v>38123</v>
      </c>
      <c r="L16" s="95">
        <f>SUM(L21:L25)</f>
        <v>4001</v>
      </c>
      <c r="M16" s="95"/>
      <c r="N16" s="95"/>
      <c r="O16" s="95"/>
      <c r="P16" s="96"/>
      <c r="Q16" s="95"/>
      <c r="R16" s="96"/>
      <c r="S16" s="96"/>
      <c r="T16" s="96"/>
      <c r="U16" s="96"/>
      <c r="V16" s="96"/>
    </row>
    <row r="17" spans="1:22" ht="12.75">
      <c r="A17" s="94"/>
      <c r="B17" s="94"/>
      <c r="C17" s="94">
        <v>2010</v>
      </c>
      <c r="D17" s="95">
        <v>42124</v>
      </c>
      <c r="E17" s="95">
        <v>42124</v>
      </c>
      <c r="F17" s="220">
        <f>E17/D17</f>
        <v>1</v>
      </c>
      <c r="G17" s="95"/>
      <c r="H17" s="95"/>
      <c r="I17" s="90"/>
      <c r="J17" s="95"/>
      <c r="K17" s="95"/>
      <c r="L17" s="95"/>
      <c r="M17" s="95"/>
      <c r="N17" s="95"/>
      <c r="O17" s="95"/>
      <c r="P17" s="96"/>
      <c r="Q17" s="95"/>
      <c r="R17" s="96"/>
      <c r="S17" s="96"/>
      <c r="T17" s="96"/>
      <c r="U17" s="96"/>
      <c r="V17" s="96"/>
    </row>
    <row r="18" spans="1:22" ht="12.75">
      <c r="A18" s="94"/>
      <c r="B18" s="94"/>
      <c r="C18" s="94">
        <v>4010</v>
      </c>
      <c r="D18" s="95"/>
      <c r="E18" s="189"/>
      <c r="F18" s="189"/>
      <c r="G18" s="95">
        <v>30000</v>
      </c>
      <c r="H18" s="95">
        <v>30000</v>
      </c>
      <c r="I18" s="220">
        <f t="shared" si="3"/>
        <v>1</v>
      </c>
      <c r="J18" s="95">
        <v>30000</v>
      </c>
      <c r="K18" s="95">
        <v>30000</v>
      </c>
      <c r="L18" s="95"/>
      <c r="M18" s="95"/>
      <c r="N18" s="95"/>
      <c r="O18" s="95"/>
      <c r="P18" s="96"/>
      <c r="Q18" s="95"/>
      <c r="R18" s="96"/>
      <c r="S18" s="96"/>
      <c r="T18" s="96"/>
      <c r="U18" s="96"/>
      <c r="V18" s="96"/>
    </row>
    <row r="19" spans="1:22" ht="12.75">
      <c r="A19" s="94"/>
      <c r="B19" s="94"/>
      <c r="C19" s="94">
        <v>4110</v>
      </c>
      <c r="D19" s="95"/>
      <c r="E19" s="189"/>
      <c r="F19" s="189"/>
      <c r="G19" s="95">
        <v>7623</v>
      </c>
      <c r="H19" s="95">
        <v>7623</v>
      </c>
      <c r="I19" s="220">
        <f t="shared" si="3"/>
        <v>1</v>
      </c>
      <c r="J19" s="95">
        <v>7623</v>
      </c>
      <c r="K19" s="95">
        <v>7623</v>
      </c>
      <c r="L19" s="95"/>
      <c r="M19" s="95"/>
      <c r="N19" s="95"/>
      <c r="O19" s="95"/>
      <c r="P19" s="96"/>
      <c r="Q19" s="95"/>
      <c r="R19" s="96"/>
      <c r="S19" s="96"/>
      <c r="T19" s="96"/>
      <c r="U19" s="96"/>
      <c r="V19" s="96"/>
    </row>
    <row r="20" spans="1:22" ht="12.75">
      <c r="A20" s="94"/>
      <c r="B20" s="94"/>
      <c r="C20" s="94">
        <v>4120</v>
      </c>
      <c r="D20" s="95"/>
      <c r="E20" s="189"/>
      <c r="F20" s="189"/>
      <c r="G20" s="95">
        <v>500</v>
      </c>
      <c r="H20" s="95">
        <v>500</v>
      </c>
      <c r="I20" s="220">
        <f t="shared" si="3"/>
        <v>1</v>
      </c>
      <c r="J20" s="95">
        <v>500</v>
      </c>
      <c r="K20" s="95">
        <v>500</v>
      </c>
      <c r="L20" s="95"/>
      <c r="M20" s="95"/>
      <c r="N20" s="95"/>
      <c r="O20" s="95"/>
      <c r="P20" s="96"/>
      <c r="Q20" s="95"/>
      <c r="R20" s="96"/>
      <c r="S20" s="96"/>
      <c r="T20" s="96"/>
      <c r="U20" s="96"/>
      <c r="V20" s="96"/>
    </row>
    <row r="21" spans="1:22" ht="12.75">
      <c r="A21" s="94"/>
      <c r="B21" s="94"/>
      <c r="C21" s="94">
        <v>4210</v>
      </c>
      <c r="D21" s="95"/>
      <c r="E21" s="189"/>
      <c r="F21" s="189"/>
      <c r="G21" s="95">
        <v>1700</v>
      </c>
      <c r="H21" s="95">
        <v>1700</v>
      </c>
      <c r="I21" s="220">
        <f t="shared" si="3"/>
        <v>1</v>
      </c>
      <c r="J21" s="95">
        <v>1700</v>
      </c>
      <c r="K21" s="95">
        <v>0</v>
      </c>
      <c r="L21" s="95">
        <v>1700</v>
      </c>
      <c r="M21" s="95"/>
      <c r="N21" s="95"/>
      <c r="O21" s="95"/>
      <c r="P21" s="96"/>
      <c r="Q21" s="95"/>
      <c r="R21" s="96"/>
      <c r="S21" s="96"/>
      <c r="T21" s="96"/>
      <c r="U21" s="96"/>
      <c r="V21" s="96"/>
    </row>
    <row r="22" spans="1:22" ht="12.75">
      <c r="A22" s="94"/>
      <c r="B22" s="94"/>
      <c r="C22" s="94">
        <v>4260</v>
      </c>
      <c r="D22" s="95"/>
      <c r="E22" s="189"/>
      <c r="F22" s="189"/>
      <c r="G22" s="95">
        <v>830.9</v>
      </c>
      <c r="H22" s="95">
        <v>830.9</v>
      </c>
      <c r="I22" s="220">
        <f t="shared" si="3"/>
        <v>1</v>
      </c>
      <c r="J22" s="95">
        <v>830.9</v>
      </c>
      <c r="K22" s="95">
        <v>0</v>
      </c>
      <c r="L22" s="95">
        <v>830.9</v>
      </c>
      <c r="M22" s="95"/>
      <c r="N22" s="95"/>
      <c r="O22" s="95"/>
      <c r="P22" s="96"/>
      <c r="Q22" s="95"/>
      <c r="R22" s="96"/>
      <c r="S22" s="96"/>
      <c r="T22" s="96"/>
      <c r="U22" s="96"/>
      <c r="V22" s="96"/>
    </row>
    <row r="23" spans="1:22" ht="12.75">
      <c r="A23" s="94"/>
      <c r="B23" s="94"/>
      <c r="C23" s="94">
        <v>4370</v>
      </c>
      <c r="D23" s="95"/>
      <c r="E23" s="189"/>
      <c r="F23" s="189"/>
      <c r="G23" s="95">
        <v>775</v>
      </c>
      <c r="H23" s="95">
        <v>775</v>
      </c>
      <c r="I23" s="220">
        <f t="shared" si="3"/>
        <v>1</v>
      </c>
      <c r="J23" s="95">
        <v>775</v>
      </c>
      <c r="K23" s="95">
        <v>0</v>
      </c>
      <c r="L23" s="95">
        <v>775</v>
      </c>
      <c r="M23" s="95"/>
      <c r="N23" s="95"/>
      <c r="O23" s="95"/>
      <c r="P23" s="96"/>
      <c r="Q23" s="95"/>
      <c r="R23" s="96"/>
      <c r="S23" s="96"/>
      <c r="T23" s="96"/>
      <c r="U23" s="96"/>
      <c r="V23" s="96"/>
    </row>
    <row r="24" spans="1:22" ht="12.75">
      <c r="A24" s="94"/>
      <c r="B24" s="94"/>
      <c r="C24" s="94">
        <v>4410</v>
      </c>
      <c r="D24" s="95"/>
      <c r="E24" s="189"/>
      <c r="F24" s="189"/>
      <c r="G24" s="95">
        <v>205.1</v>
      </c>
      <c r="H24" s="95">
        <v>205.1</v>
      </c>
      <c r="I24" s="220">
        <f t="shared" si="3"/>
        <v>1</v>
      </c>
      <c r="J24" s="95">
        <v>205.1</v>
      </c>
      <c r="K24" s="95">
        <v>0</v>
      </c>
      <c r="L24" s="95">
        <v>205.1</v>
      </c>
      <c r="M24" s="95"/>
      <c r="N24" s="95"/>
      <c r="O24" s="95"/>
      <c r="P24" s="96"/>
      <c r="Q24" s="95"/>
      <c r="R24" s="96"/>
      <c r="S24" s="96"/>
      <c r="T24" s="96"/>
      <c r="U24" s="96"/>
      <c r="V24" s="96"/>
    </row>
    <row r="25" spans="1:22" ht="12.75">
      <c r="A25" s="94"/>
      <c r="B25" s="94"/>
      <c r="C25" s="94">
        <v>4700</v>
      </c>
      <c r="D25" s="95"/>
      <c r="E25" s="189"/>
      <c r="F25" s="189"/>
      <c r="G25" s="95">
        <v>490</v>
      </c>
      <c r="H25" s="95">
        <v>490</v>
      </c>
      <c r="I25" s="220">
        <f t="shared" si="3"/>
        <v>1</v>
      </c>
      <c r="J25" s="95">
        <v>490</v>
      </c>
      <c r="K25" s="95">
        <v>0</v>
      </c>
      <c r="L25" s="95">
        <v>490</v>
      </c>
      <c r="M25" s="95"/>
      <c r="N25" s="95"/>
      <c r="O25" s="95"/>
      <c r="P25" s="96"/>
      <c r="Q25" s="95"/>
      <c r="R25" s="96"/>
      <c r="S25" s="96"/>
      <c r="T25" s="96"/>
      <c r="U25" s="96"/>
      <c r="V25" s="96"/>
    </row>
    <row r="26" spans="1:22" s="60" customFormat="1" ht="12.75">
      <c r="A26" s="92">
        <v>751</v>
      </c>
      <c r="B26" s="92"/>
      <c r="C26" s="113"/>
      <c r="D26" s="93">
        <f aca="true" t="shared" si="4" ref="D26:N26">SUM(D27,D31)</f>
        <v>5480</v>
      </c>
      <c r="E26" s="221">
        <f>SUM(E27,E31)</f>
        <v>4769.07</v>
      </c>
      <c r="F26" s="90">
        <f>E26/D26</f>
        <v>0.8702682481751824</v>
      </c>
      <c r="G26" s="93">
        <f>SUM(G27,G31)</f>
        <v>5480</v>
      </c>
      <c r="H26" s="93">
        <f>SUM(H27,H31)</f>
        <v>4769.07</v>
      </c>
      <c r="I26" s="90">
        <f t="shared" si="3"/>
        <v>0.8702682481751824</v>
      </c>
      <c r="J26" s="93">
        <f t="shared" si="4"/>
        <v>5480</v>
      </c>
      <c r="K26" s="93">
        <f t="shared" si="4"/>
        <v>578</v>
      </c>
      <c r="L26" s="93">
        <f t="shared" si="4"/>
        <v>2042</v>
      </c>
      <c r="M26" s="93">
        <f t="shared" si="4"/>
        <v>0</v>
      </c>
      <c r="N26" s="93">
        <f t="shared" si="4"/>
        <v>2860</v>
      </c>
      <c r="O26" s="93">
        <f aca="true" t="shared" si="5" ref="O26:V26">SUM(O27)</f>
        <v>0</v>
      </c>
      <c r="P26" s="93">
        <f t="shared" si="5"/>
        <v>0</v>
      </c>
      <c r="Q26" s="93">
        <v>0</v>
      </c>
      <c r="R26" s="90">
        <v>0</v>
      </c>
      <c r="S26" s="93">
        <f t="shared" si="5"/>
        <v>0</v>
      </c>
      <c r="T26" s="93">
        <f t="shared" si="5"/>
        <v>0</v>
      </c>
      <c r="U26" s="93">
        <f t="shared" si="5"/>
        <v>0</v>
      </c>
      <c r="V26" s="93">
        <f t="shared" si="5"/>
        <v>0</v>
      </c>
    </row>
    <row r="27" spans="1:22" ht="12.75">
      <c r="A27" s="94"/>
      <c r="B27" s="94">
        <v>75101</v>
      </c>
      <c r="C27" s="114"/>
      <c r="D27" s="95">
        <f>SUM(D28)</f>
        <v>1111</v>
      </c>
      <c r="E27" s="95">
        <v>1111</v>
      </c>
      <c r="F27" s="220">
        <f>E27/D27</f>
        <v>1</v>
      </c>
      <c r="G27" s="95">
        <f>SUM(G29:G30)</f>
        <v>1111</v>
      </c>
      <c r="H27" s="95">
        <f>SUM(H29:H30)</f>
        <v>1111</v>
      </c>
      <c r="I27" s="220">
        <f t="shared" si="3"/>
        <v>1</v>
      </c>
      <c r="J27" s="95">
        <f>SUM(J29:J30)</f>
        <v>1111</v>
      </c>
      <c r="K27" s="95"/>
      <c r="L27" s="95">
        <f>SUM(L29:L30)</f>
        <v>1111</v>
      </c>
      <c r="M27" s="95"/>
      <c r="N27" s="95"/>
      <c r="O27" s="95"/>
      <c r="P27" s="96"/>
      <c r="Q27" s="95"/>
      <c r="R27" s="96"/>
      <c r="S27" s="96"/>
      <c r="T27" s="96"/>
      <c r="U27" s="96"/>
      <c r="V27" s="96"/>
    </row>
    <row r="28" spans="1:22" ht="12.75">
      <c r="A28" s="94"/>
      <c r="B28" s="94"/>
      <c r="C28" s="94">
        <v>2010</v>
      </c>
      <c r="D28" s="95">
        <v>1111</v>
      </c>
      <c r="E28" s="95">
        <v>1111</v>
      </c>
      <c r="F28" s="220">
        <f>E28/D28</f>
        <v>1</v>
      </c>
      <c r="G28" s="95"/>
      <c r="H28" s="95"/>
      <c r="I28" s="220"/>
      <c r="J28" s="95"/>
      <c r="K28" s="95"/>
      <c r="L28" s="95"/>
      <c r="M28" s="95"/>
      <c r="N28" s="95"/>
      <c r="O28" s="95"/>
      <c r="P28" s="96"/>
      <c r="Q28" s="95"/>
      <c r="R28" s="96"/>
      <c r="S28" s="96"/>
      <c r="T28" s="96"/>
      <c r="U28" s="96"/>
      <c r="V28" s="96"/>
    </row>
    <row r="29" spans="1:22" ht="12.75">
      <c r="A29" s="94"/>
      <c r="B29" s="94"/>
      <c r="C29" s="94">
        <v>4300</v>
      </c>
      <c r="D29" s="95"/>
      <c r="E29" s="189"/>
      <c r="F29" s="189"/>
      <c r="G29" s="95">
        <v>800</v>
      </c>
      <c r="H29" s="95">
        <v>800</v>
      </c>
      <c r="I29" s="220">
        <f t="shared" si="3"/>
        <v>1</v>
      </c>
      <c r="J29" s="95">
        <v>800</v>
      </c>
      <c r="K29" s="95"/>
      <c r="L29" s="95">
        <v>800</v>
      </c>
      <c r="M29" s="95"/>
      <c r="N29" s="95"/>
      <c r="O29" s="95"/>
      <c r="P29" s="96"/>
      <c r="Q29" s="95"/>
      <c r="R29" s="96"/>
      <c r="S29" s="96"/>
      <c r="T29" s="96"/>
      <c r="U29" s="96"/>
      <c r="V29" s="96"/>
    </row>
    <row r="30" spans="1:22" ht="12.75">
      <c r="A30" s="94"/>
      <c r="B30" s="94"/>
      <c r="C30" s="94">
        <v>4370</v>
      </c>
      <c r="D30" s="95"/>
      <c r="E30" s="189"/>
      <c r="F30" s="189"/>
      <c r="G30" s="95">
        <v>311</v>
      </c>
      <c r="H30" s="95">
        <v>311</v>
      </c>
      <c r="I30" s="220">
        <f t="shared" si="3"/>
        <v>1</v>
      </c>
      <c r="J30" s="95">
        <v>311</v>
      </c>
      <c r="K30" s="95"/>
      <c r="L30" s="95">
        <v>311</v>
      </c>
      <c r="M30" s="95"/>
      <c r="N30" s="95"/>
      <c r="O30" s="95"/>
      <c r="P30" s="96"/>
      <c r="Q30" s="95"/>
      <c r="R30" s="96"/>
      <c r="S30" s="96"/>
      <c r="T30" s="96"/>
      <c r="U30" s="96"/>
      <c r="V30" s="96"/>
    </row>
    <row r="31" spans="1:22" ht="12.75">
      <c r="A31" s="94"/>
      <c r="B31" s="94">
        <v>75109</v>
      </c>
      <c r="C31" s="114"/>
      <c r="D31" s="95">
        <f>SUM(D32)</f>
        <v>4369</v>
      </c>
      <c r="E31" s="95">
        <v>3658.07</v>
      </c>
      <c r="F31" s="220">
        <f>E31/D31</f>
        <v>0.8372785534447242</v>
      </c>
      <c r="G31" s="95">
        <v>4369</v>
      </c>
      <c r="H31" s="95">
        <f>SUM(H33:H40)</f>
        <v>3658.07</v>
      </c>
      <c r="I31" s="220">
        <f t="shared" si="3"/>
        <v>0.8372785534447242</v>
      </c>
      <c r="J31" s="95">
        <f>SUM(J33:J40)</f>
        <v>4369</v>
      </c>
      <c r="K31" s="95">
        <f>SUM(K33:K40)</f>
        <v>578</v>
      </c>
      <c r="L31" s="95">
        <f>SUM(L33:L40)</f>
        <v>931</v>
      </c>
      <c r="M31" s="95"/>
      <c r="N31" s="95">
        <f>SUM(N33:N40)</f>
        <v>2860</v>
      </c>
      <c r="O31" s="95"/>
      <c r="P31" s="96"/>
      <c r="Q31" s="95"/>
      <c r="R31" s="96"/>
      <c r="S31" s="96"/>
      <c r="T31" s="96"/>
      <c r="U31" s="96"/>
      <c r="V31" s="96"/>
    </row>
    <row r="32" spans="1:22" ht="12.75">
      <c r="A32" s="94"/>
      <c r="B32" s="94"/>
      <c r="C32" s="94">
        <v>2010</v>
      </c>
      <c r="D32" s="95">
        <v>4369</v>
      </c>
      <c r="E32" s="95">
        <v>3658.07</v>
      </c>
      <c r="F32" s="220">
        <f>E32/D32</f>
        <v>0.8372785534447242</v>
      </c>
      <c r="G32" s="95"/>
      <c r="H32" s="95"/>
      <c r="I32" s="90"/>
      <c r="J32" s="95"/>
      <c r="K32" s="95"/>
      <c r="L32" s="95"/>
      <c r="M32" s="95"/>
      <c r="N32" s="95"/>
      <c r="O32" s="95"/>
      <c r="P32" s="96"/>
      <c r="Q32" s="95"/>
      <c r="R32" s="96"/>
      <c r="S32" s="96"/>
      <c r="T32" s="96"/>
      <c r="U32" s="96"/>
      <c r="V32" s="96"/>
    </row>
    <row r="33" spans="1:22" ht="12.75">
      <c r="A33" s="94"/>
      <c r="B33" s="94"/>
      <c r="C33" s="94">
        <v>3030</v>
      </c>
      <c r="D33" s="95"/>
      <c r="E33" s="189"/>
      <c r="F33" s="189"/>
      <c r="G33" s="95">
        <v>2860</v>
      </c>
      <c r="H33" s="95">
        <v>2190</v>
      </c>
      <c r="I33" s="220">
        <f t="shared" si="3"/>
        <v>0.7657342657342657</v>
      </c>
      <c r="J33" s="95">
        <v>2860</v>
      </c>
      <c r="K33" s="95"/>
      <c r="L33" s="95"/>
      <c r="M33" s="95"/>
      <c r="N33" s="95">
        <v>2860</v>
      </c>
      <c r="O33" s="95"/>
      <c r="P33" s="96"/>
      <c r="Q33" s="95"/>
      <c r="R33" s="96"/>
      <c r="S33" s="96"/>
      <c r="T33" s="96"/>
      <c r="U33" s="96"/>
      <c r="V33" s="96"/>
    </row>
    <row r="34" spans="1:22" ht="12.75">
      <c r="A34" s="94"/>
      <c r="B34" s="94"/>
      <c r="C34" s="94">
        <v>4110</v>
      </c>
      <c r="D34" s="95"/>
      <c r="E34" s="189"/>
      <c r="F34" s="189"/>
      <c r="G34" s="95">
        <v>82</v>
      </c>
      <c r="H34" s="95">
        <v>80.36</v>
      </c>
      <c r="I34" s="220">
        <f t="shared" si="3"/>
        <v>0.98</v>
      </c>
      <c r="J34" s="95">
        <v>82</v>
      </c>
      <c r="K34" s="95">
        <v>82</v>
      </c>
      <c r="L34" s="95"/>
      <c r="M34" s="95"/>
      <c r="N34" s="95"/>
      <c r="O34" s="95"/>
      <c r="P34" s="96"/>
      <c r="Q34" s="95"/>
      <c r="R34" s="96"/>
      <c r="S34" s="96"/>
      <c r="T34" s="96"/>
      <c r="U34" s="96"/>
      <c r="V34" s="96"/>
    </row>
    <row r="35" spans="1:22" ht="12.75">
      <c r="A35" s="94"/>
      <c r="B35" s="94"/>
      <c r="C35" s="94">
        <v>4120</v>
      </c>
      <c r="D35" s="95"/>
      <c r="E35" s="189"/>
      <c r="F35" s="189"/>
      <c r="G35" s="95">
        <v>12</v>
      </c>
      <c r="H35" s="95">
        <v>11.52</v>
      </c>
      <c r="I35" s="220">
        <f t="shared" si="3"/>
        <v>0.96</v>
      </c>
      <c r="J35" s="95">
        <v>12</v>
      </c>
      <c r="K35" s="95">
        <v>12</v>
      </c>
      <c r="L35" s="95"/>
      <c r="M35" s="95"/>
      <c r="N35" s="95"/>
      <c r="O35" s="95"/>
      <c r="P35" s="96"/>
      <c r="Q35" s="95"/>
      <c r="R35" s="96"/>
      <c r="S35" s="96"/>
      <c r="T35" s="96"/>
      <c r="U35" s="96"/>
      <c r="V35" s="96"/>
    </row>
    <row r="36" spans="1:22" ht="12.75">
      <c r="A36" s="94"/>
      <c r="B36" s="94"/>
      <c r="C36" s="94">
        <v>4170</v>
      </c>
      <c r="D36" s="95"/>
      <c r="E36" s="189"/>
      <c r="F36" s="189"/>
      <c r="G36" s="95">
        <v>484</v>
      </c>
      <c r="H36" s="95">
        <v>470.05</v>
      </c>
      <c r="I36" s="220">
        <f t="shared" si="3"/>
        <v>0.9711776859504132</v>
      </c>
      <c r="J36" s="95">
        <v>484</v>
      </c>
      <c r="K36" s="95">
        <v>484</v>
      </c>
      <c r="L36" s="95"/>
      <c r="M36" s="95"/>
      <c r="N36" s="95"/>
      <c r="O36" s="95"/>
      <c r="P36" s="96"/>
      <c r="Q36" s="95"/>
      <c r="R36" s="96"/>
      <c r="S36" s="96"/>
      <c r="T36" s="96"/>
      <c r="U36" s="96"/>
      <c r="V36" s="96"/>
    </row>
    <row r="37" spans="1:22" ht="12.75">
      <c r="A37" s="94"/>
      <c r="B37" s="94"/>
      <c r="C37" s="94">
        <v>4210</v>
      </c>
      <c r="D37" s="95"/>
      <c r="E37" s="189"/>
      <c r="F37" s="189"/>
      <c r="G37" s="95">
        <v>660</v>
      </c>
      <c r="H37" s="95">
        <v>659.93</v>
      </c>
      <c r="I37" s="220">
        <f t="shared" si="3"/>
        <v>0.9998939393939393</v>
      </c>
      <c r="J37" s="95">
        <v>660</v>
      </c>
      <c r="K37" s="95"/>
      <c r="L37" s="95">
        <v>660</v>
      </c>
      <c r="M37" s="95"/>
      <c r="N37" s="95"/>
      <c r="O37" s="95"/>
      <c r="P37" s="96"/>
      <c r="Q37" s="95"/>
      <c r="R37" s="96"/>
      <c r="S37" s="96"/>
      <c r="T37" s="96"/>
      <c r="U37" s="96"/>
      <c r="V37" s="96"/>
    </row>
    <row r="38" spans="1:22" ht="12.75">
      <c r="A38" s="94"/>
      <c r="B38" s="94"/>
      <c r="C38" s="94">
        <v>4300</v>
      </c>
      <c r="D38" s="95"/>
      <c r="E38" s="189"/>
      <c r="F38" s="189"/>
      <c r="G38" s="95">
        <v>141</v>
      </c>
      <c r="H38" s="95">
        <v>140.99</v>
      </c>
      <c r="I38" s="220">
        <f t="shared" si="3"/>
        <v>0.9999290780141845</v>
      </c>
      <c r="J38" s="95">
        <v>141</v>
      </c>
      <c r="K38" s="95"/>
      <c r="L38" s="95">
        <v>141</v>
      </c>
      <c r="M38" s="95"/>
      <c r="N38" s="95"/>
      <c r="O38" s="95"/>
      <c r="P38" s="96"/>
      <c r="Q38" s="95"/>
      <c r="R38" s="96"/>
      <c r="S38" s="96"/>
      <c r="T38" s="96"/>
      <c r="U38" s="96"/>
      <c r="V38" s="96"/>
    </row>
    <row r="39" spans="1:22" ht="12.75">
      <c r="A39" s="94"/>
      <c r="B39" s="94"/>
      <c r="C39" s="94">
        <v>4370</v>
      </c>
      <c r="D39" s="95"/>
      <c r="E39" s="189"/>
      <c r="F39" s="189"/>
      <c r="G39" s="95">
        <v>30</v>
      </c>
      <c r="H39" s="95">
        <v>30</v>
      </c>
      <c r="I39" s="220">
        <f t="shared" si="3"/>
        <v>1</v>
      </c>
      <c r="J39" s="95">
        <v>30</v>
      </c>
      <c r="K39" s="95"/>
      <c r="L39" s="95">
        <v>30</v>
      </c>
      <c r="M39" s="95"/>
      <c r="N39" s="95"/>
      <c r="O39" s="95"/>
      <c r="P39" s="96"/>
      <c r="Q39" s="95"/>
      <c r="R39" s="96"/>
      <c r="S39" s="96"/>
      <c r="T39" s="96"/>
      <c r="U39" s="96"/>
      <c r="V39" s="96"/>
    </row>
    <row r="40" spans="1:22" ht="12.75">
      <c r="A40" s="94"/>
      <c r="B40" s="94"/>
      <c r="C40" s="94">
        <v>4410</v>
      </c>
      <c r="D40" s="95"/>
      <c r="E40" s="189"/>
      <c r="F40" s="189"/>
      <c r="G40" s="95">
        <v>100</v>
      </c>
      <c r="H40" s="95">
        <v>75.22</v>
      </c>
      <c r="I40" s="220">
        <f t="shared" si="3"/>
        <v>0.7522</v>
      </c>
      <c r="J40" s="95">
        <v>100</v>
      </c>
      <c r="K40" s="95"/>
      <c r="L40" s="95">
        <v>100</v>
      </c>
      <c r="M40" s="95"/>
      <c r="N40" s="95"/>
      <c r="O40" s="95"/>
      <c r="P40" s="96"/>
      <c r="Q40" s="95"/>
      <c r="R40" s="96"/>
      <c r="S40" s="96"/>
      <c r="T40" s="96"/>
      <c r="U40" s="96"/>
      <c r="V40" s="96"/>
    </row>
    <row r="41" spans="1:22" s="60" customFormat="1" ht="12.75">
      <c r="A41" s="92">
        <v>852</v>
      </c>
      <c r="B41" s="92"/>
      <c r="C41" s="113"/>
      <c r="D41" s="93">
        <f>SUM(D42,D55,D58,D62)</f>
        <v>2091409</v>
      </c>
      <c r="E41" s="93">
        <f>SUM(E42,E55,E58,E62)</f>
        <v>2058037.55</v>
      </c>
      <c r="F41" s="90">
        <f>E41/D41</f>
        <v>0.9840435562819133</v>
      </c>
      <c r="G41" s="93">
        <f>SUM(G42,G55,G58,G62)</f>
        <v>2091409</v>
      </c>
      <c r="H41" s="93">
        <f>SUM(H42,H55,H58,H62)</f>
        <v>2058037.55</v>
      </c>
      <c r="I41" s="90">
        <f t="shared" si="3"/>
        <v>0.9840435562819133</v>
      </c>
      <c r="J41" s="93">
        <f>SUM(J42,J55,J58,J62)</f>
        <v>2091409</v>
      </c>
      <c r="K41" s="93">
        <f>SUM(K42,K55,K58,K62)</f>
        <v>82897</v>
      </c>
      <c r="L41" s="93">
        <f>SUM(L42,L55,L58)</f>
        <v>10079</v>
      </c>
      <c r="M41" s="93">
        <f>SUM(M42,M55)</f>
        <v>0</v>
      </c>
      <c r="N41" s="93">
        <f>SUM(N42,N55,N58,N62)</f>
        <v>1998433</v>
      </c>
      <c r="O41" s="93">
        <f>SUM(O42,O55)</f>
        <v>0</v>
      </c>
      <c r="P41" s="93">
        <f>SUM(P42,P55)</f>
        <v>0</v>
      </c>
      <c r="Q41" s="93">
        <v>0</v>
      </c>
      <c r="R41" s="90">
        <v>0</v>
      </c>
      <c r="S41" s="93">
        <f>SUM(S42,S55)</f>
        <v>0</v>
      </c>
      <c r="T41" s="93">
        <f>SUM(T42,T55)</f>
        <v>0</v>
      </c>
      <c r="U41" s="93">
        <f>SUM(U42,U55)</f>
        <v>0</v>
      </c>
      <c r="V41" s="93">
        <f>SUM(V42,V55)</f>
        <v>0</v>
      </c>
    </row>
    <row r="42" spans="1:22" ht="12.75">
      <c r="A42" s="94"/>
      <c r="B42" s="94">
        <v>85212</v>
      </c>
      <c r="C42" s="114"/>
      <c r="D42" s="95">
        <f>SUM(D43)</f>
        <v>2036486</v>
      </c>
      <c r="E42" s="95">
        <v>2024592.95</v>
      </c>
      <c r="F42" s="220">
        <f>E42/D42</f>
        <v>0.9941600138670239</v>
      </c>
      <c r="G42" s="95">
        <f>SUM(G44:G54)</f>
        <v>2036486</v>
      </c>
      <c r="H42" s="95">
        <f>SUM(H44:H54)</f>
        <v>2024592.95</v>
      </c>
      <c r="I42" s="220">
        <f t="shared" si="3"/>
        <v>0.9941600138670239</v>
      </c>
      <c r="J42" s="95">
        <f>SUM(J44:J54)</f>
        <v>2036486</v>
      </c>
      <c r="K42" s="95">
        <f>SUM(K45:K49)</f>
        <v>49194</v>
      </c>
      <c r="L42" s="95">
        <f>SUM(L50:L54)</f>
        <v>10059</v>
      </c>
      <c r="M42" s="95"/>
      <c r="N42" s="95">
        <f>SUM(N44)</f>
        <v>1977233</v>
      </c>
      <c r="O42" s="95"/>
      <c r="P42" s="96"/>
      <c r="Q42" s="95"/>
      <c r="R42" s="96"/>
      <c r="S42" s="96"/>
      <c r="T42" s="96"/>
      <c r="U42" s="96"/>
      <c r="V42" s="96"/>
    </row>
    <row r="43" spans="1:22" ht="12.75">
      <c r="A43" s="94"/>
      <c r="B43" s="94"/>
      <c r="C43" s="94">
        <v>2010</v>
      </c>
      <c r="D43" s="95">
        <v>2036486</v>
      </c>
      <c r="E43" s="95">
        <v>2024592.95</v>
      </c>
      <c r="F43" s="220">
        <f>E43/D43</f>
        <v>0.9941600138670239</v>
      </c>
      <c r="G43" s="95"/>
      <c r="H43" s="95"/>
      <c r="I43" s="90"/>
      <c r="J43" s="95"/>
      <c r="K43" s="95"/>
      <c r="L43" s="95"/>
      <c r="M43" s="95"/>
      <c r="N43" s="95"/>
      <c r="O43" s="95"/>
      <c r="P43" s="96"/>
      <c r="Q43" s="95"/>
      <c r="R43" s="96"/>
      <c r="S43" s="96"/>
      <c r="T43" s="96"/>
      <c r="U43" s="96"/>
      <c r="V43" s="96"/>
    </row>
    <row r="44" spans="1:22" ht="12.75">
      <c r="A44" s="94"/>
      <c r="B44" s="94"/>
      <c r="C44" s="94">
        <v>3110</v>
      </c>
      <c r="D44" s="95"/>
      <c r="E44" s="189"/>
      <c r="F44" s="189"/>
      <c r="G44" s="95">
        <v>1977233</v>
      </c>
      <c r="H44" s="95">
        <v>1965645.18</v>
      </c>
      <c r="I44" s="220">
        <f t="shared" si="3"/>
        <v>0.994139375581937</v>
      </c>
      <c r="J44" s="95">
        <v>1977233</v>
      </c>
      <c r="K44" s="95"/>
      <c r="L44" s="95"/>
      <c r="M44" s="95"/>
      <c r="N44" s="95">
        <v>1977233</v>
      </c>
      <c r="O44" s="95"/>
      <c r="P44" s="96"/>
      <c r="Q44" s="95"/>
      <c r="R44" s="96"/>
      <c r="S44" s="96"/>
      <c r="T44" s="96"/>
      <c r="U44" s="96"/>
      <c r="V44" s="96"/>
    </row>
    <row r="45" spans="1:22" ht="12.75">
      <c r="A45" s="94"/>
      <c r="B45" s="94"/>
      <c r="C45" s="94">
        <v>4010</v>
      </c>
      <c r="D45" s="95"/>
      <c r="E45" s="189"/>
      <c r="F45" s="189"/>
      <c r="G45" s="95">
        <v>37441</v>
      </c>
      <c r="H45" s="95">
        <v>37200.5</v>
      </c>
      <c r="I45" s="220">
        <f t="shared" si="3"/>
        <v>0.993576560455116</v>
      </c>
      <c r="J45" s="95">
        <v>37441</v>
      </c>
      <c r="K45" s="95">
        <v>37441</v>
      </c>
      <c r="L45" s="95"/>
      <c r="M45" s="95"/>
      <c r="N45" s="95"/>
      <c r="O45" s="95"/>
      <c r="P45" s="96"/>
      <c r="Q45" s="95"/>
      <c r="R45" s="96"/>
      <c r="S45" s="96"/>
      <c r="T45" s="96"/>
      <c r="U45" s="96"/>
      <c r="V45" s="96"/>
    </row>
    <row r="46" spans="1:22" ht="12.75">
      <c r="A46" s="94"/>
      <c r="B46" s="94"/>
      <c r="C46" s="94">
        <v>4040</v>
      </c>
      <c r="D46" s="95"/>
      <c r="E46" s="189"/>
      <c r="F46" s="189"/>
      <c r="G46" s="95">
        <v>2817</v>
      </c>
      <c r="H46" s="95">
        <v>2817</v>
      </c>
      <c r="I46" s="220">
        <f t="shared" si="3"/>
        <v>1</v>
      </c>
      <c r="J46" s="95">
        <v>2817</v>
      </c>
      <c r="K46" s="95">
        <v>2817</v>
      </c>
      <c r="L46" s="95"/>
      <c r="M46" s="95"/>
      <c r="N46" s="95"/>
      <c r="O46" s="95"/>
      <c r="P46" s="96"/>
      <c r="Q46" s="95"/>
      <c r="R46" s="96"/>
      <c r="S46" s="96"/>
      <c r="T46" s="96"/>
      <c r="U46" s="96"/>
      <c r="V46" s="96"/>
    </row>
    <row r="47" spans="1:22" ht="12.75">
      <c r="A47" s="94"/>
      <c r="B47" s="94"/>
      <c r="C47" s="94">
        <v>4110</v>
      </c>
      <c r="D47" s="95"/>
      <c r="E47" s="189"/>
      <c r="F47" s="189"/>
      <c r="G47" s="95">
        <v>6848</v>
      </c>
      <c r="H47" s="95">
        <v>6792.83</v>
      </c>
      <c r="I47" s="220">
        <f t="shared" si="3"/>
        <v>0.9919436331775701</v>
      </c>
      <c r="J47" s="95">
        <v>6848</v>
      </c>
      <c r="K47" s="95">
        <v>6848</v>
      </c>
      <c r="L47" s="95"/>
      <c r="M47" s="95"/>
      <c r="N47" s="95"/>
      <c r="O47" s="95"/>
      <c r="P47" s="96"/>
      <c r="Q47" s="95"/>
      <c r="R47" s="96"/>
      <c r="S47" s="96"/>
      <c r="T47" s="96"/>
      <c r="U47" s="96"/>
      <c r="V47" s="96"/>
    </row>
    <row r="48" spans="1:22" ht="12.75">
      <c r="A48" s="94"/>
      <c r="B48" s="94"/>
      <c r="C48" s="94">
        <v>4120</v>
      </c>
      <c r="D48" s="95"/>
      <c r="E48" s="189"/>
      <c r="F48" s="189"/>
      <c r="G48" s="95">
        <v>1088</v>
      </c>
      <c r="H48" s="95">
        <v>1078.44</v>
      </c>
      <c r="I48" s="220">
        <f t="shared" si="3"/>
        <v>0.9912132352941176</v>
      </c>
      <c r="J48" s="95">
        <v>1088</v>
      </c>
      <c r="K48" s="95">
        <v>1088</v>
      </c>
      <c r="L48" s="95"/>
      <c r="M48" s="95"/>
      <c r="N48" s="95"/>
      <c r="O48" s="95"/>
      <c r="P48" s="96"/>
      <c r="Q48" s="95"/>
      <c r="R48" s="96"/>
      <c r="S48" s="96"/>
      <c r="T48" s="96"/>
      <c r="U48" s="96"/>
      <c r="V48" s="96"/>
    </row>
    <row r="49" spans="1:22" ht="12.75">
      <c r="A49" s="94"/>
      <c r="B49" s="94"/>
      <c r="C49" s="94">
        <v>4170</v>
      </c>
      <c r="D49" s="95"/>
      <c r="E49" s="189"/>
      <c r="F49" s="189"/>
      <c r="G49" s="95">
        <v>1000</v>
      </c>
      <c r="H49" s="95">
        <v>1000</v>
      </c>
      <c r="I49" s="220">
        <f t="shared" si="3"/>
        <v>1</v>
      </c>
      <c r="J49" s="95">
        <v>1000</v>
      </c>
      <c r="K49" s="95">
        <v>1000</v>
      </c>
      <c r="L49" s="95"/>
      <c r="M49" s="95"/>
      <c r="N49" s="95"/>
      <c r="O49" s="95"/>
      <c r="P49" s="96"/>
      <c r="Q49" s="95"/>
      <c r="R49" s="96"/>
      <c r="S49" s="96"/>
      <c r="T49" s="96"/>
      <c r="U49" s="96"/>
      <c r="V49" s="96"/>
    </row>
    <row r="50" spans="1:22" ht="12.75">
      <c r="A50" s="94"/>
      <c r="B50" s="94"/>
      <c r="C50" s="94">
        <v>4210</v>
      </c>
      <c r="D50" s="95"/>
      <c r="E50" s="189"/>
      <c r="F50" s="189"/>
      <c r="G50" s="95">
        <v>251</v>
      </c>
      <c r="H50" s="95">
        <v>251</v>
      </c>
      <c r="I50" s="220">
        <f t="shared" si="3"/>
        <v>1</v>
      </c>
      <c r="J50" s="95">
        <v>251</v>
      </c>
      <c r="K50" s="95"/>
      <c r="L50" s="95">
        <v>251</v>
      </c>
      <c r="M50" s="95"/>
      <c r="N50" s="95"/>
      <c r="O50" s="95"/>
      <c r="P50" s="96"/>
      <c r="Q50" s="95"/>
      <c r="R50" s="96"/>
      <c r="S50" s="96"/>
      <c r="T50" s="96"/>
      <c r="U50" s="96"/>
      <c r="V50" s="96"/>
    </row>
    <row r="51" spans="1:22" ht="12.75">
      <c r="A51" s="94"/>
      <c r="B51" s="94"/>
      <c r="C51" s="94">
        <v>4280</v>
      </c>
      <c r="D51" s="95"/>
      <c r="E51" s="189"/>
      <c r="F51" s="189"/>
      <c r="G51" s="95">
        <v>90</v>
      </c>
      <c r="H51" s="95">
        <v>90</v>
      </c>
      <c r="I51" s="220">
        <f t="shared" si="3"/>
        <v>1</v>
      </c>
      <c r="J51" s="95">
        <v>90</v>
      </c>
      <c r="K51" s="95"/>
      <c r="L51" s="95">
        <v>90</v>
      </c>
      <c r="M51" s="95"/>
      <c r="N51" s="95"/>
      <c r="O51" s="95"/>
      <c r="P51" s="96"/>
      <c r="Q51" s="95"/>
      <c r="R51" s="96"/>
      <c r="S51" s="96"/>
      <c r="T51" s="96"/>
      <c r="U51" s="96"/>
      <c r="V51" s="96"/>
    </row>
    <row r="52" spans="1:22" ht="12.75">
      <c r="A52" s="94"/>
      <c r="B52" s="94"/>
      <c r="C52" s="94">
        <v>4300</v>
      </c>
      <c r="D52" s="95"/>
      <c r="E52" s="189"/>
      <c r="F52" s="189"/>
      <c r="G52" s="95">
        <v>6390</v>
      </c>
      <c r="H52" s="95">
        <v>6390</v>
      </c>
      <c r="I52" s="220">
        <f t="shared" si="3"/>
        <v>1</v>
      </c>
      <c r="J52" s="95">
        <v>6390</v>
      </c>
      <c r="K52" s="95"/>
      <c r="L52" s="95">
        <v>6390</v>
      </c>
      <c r="M52" s="95"/>
      <c r="N52" s="95"/>
      <c r="O52" s="95"/>
      <c r="P52" s="96"/>
      <c r="Q52" s="95"/>
      <c r="R52" s="96"/>
      <c r="S52" s="96"/>
      <c r="T52" s="96"/>
      <c r="U52" s="96"/>
      <c r="V52" s="96"/>
    </row>
    <row r="53" spans="1:22" ht="12.75">
      <c r="A53" s="94"/>
      <c r="B53" s="94"/>
      <c r="C53" s="94">
        <v>4440</v>
      </c>
      <c r="D53" s="95"/>
      <c r="E53" s="189"/>
      <c r="F53" s="189"/>
      <c r="G53" s="95">
        <v>3008</v>
      </c>
      <c r="H53" s="95">
        <v>3008</v>
      </c>
      <c r="I53" s="220">
        <f t="shared" si="3"/>
        <v>1</v>
      </c>
      <c r="J53" s="95">
        <v>3008</v>
      </c>
      <c r="K53" s="95"/>
      <c r="L53" s="95">
        <v>3008</v>
      </c>
      <c r="M53" s="95"/>
      <c r="N53" s="95"/>
      <c r="O53" s="95"/>
      <c r="P53" s="96"/>
      <c r="Q53" s="95"/>
      <c r="R53" s="96"/>
      <c r="S53" s="96"/>
      <c r="T53" s="96"/>
      <c r="U53" s="96"/>
      <c r="V53" s="96"/>
    </row>
    <row r="54" spans="1:22" ht="12.75">
      <c r="A54" s="94"/>
      <c r="B54" s="94"/>
      <c r="C54" s="94">
        <v>4700</v>
      </c>
      <c r="D54" s="95"/>
      <c r="E54" s="189"/>
      <c r="F54" s="189"/>
      <c r="G54" s="95">
        <v>320</v>
      </c>
      <c r="H54" s="95">
        <v>320</v>
      </c>
      <c r="I54" s="220">
        <f t="shared" si="3"/>
        <v>1</v>
      </c>
      <c r="J54" s="95">
        <v>320</v>
      </c>
      <c r="K54" s="95"/>
      <c r="L54" s="95">
        <v>320</v>
      </c>
      <c r="M54" s="95"/>
      <c r="N54" s="95"/>
      <c r="O54" s="95"/>
      <c r="P54" s="96"/>
      <c r="Q54" s="95"/>
      <c r="R54" s="96"/>
      <c r="S54" s="96"/>
      <c r="T54" s="96"/>
      <c r="U54" s="96"/>
      <c r="V54" s="96"/>
    </row>
    <row r="55" spans="1:22" ht="12.75">
      <c r="A55" s="94"/>
      <c r="B55" s="94">
        <v>85213</v>
      </c>
      <c r="C55" s="114"/>
      <c r="D55" s="95">
        <f>SUM(D56)</f>
        <v>33703</v>
      </c>
      <c r="E55" s="95">
        <v>12729.6</v>
      </c>
      <c r="F55" s="220">
        <f>E55/D55</f>
        <v>0.3776993146010741</v>
      </c>
      <c r="G55" s="95">
        <f>SUM(G57)</f>
        <v>33703</v>
      </c>
      <c r="H55" s="95">
        <f>SUM(H57)</f>
        <v>12729.6</v>
      </c>
      <c r="I55" s="220">
        <f>H55/G55</f>
        <v>0.3776993146010741</v>
      </c>
      <c r="J55" s="95">
        <f>SUM(J57)</f>
        <v>33703</v>
      </c>
      <c r="K55" s="95">
        <f>SUM(K57)</f>
        <v>33703</v>
      </c>
      <c r="L55" s="95"/>
      <c r="M55" s="95"/>
      <c r="N55" s="95"/>
      <c r="O55" s="95"/>
      <c r="P55" s="96"/>
      <c r="Q55" s="95"/>
      <c r="R55" s="96"/>
      <c r="S55" s="96"/>
      <c r="T55" s="96"/>
      <c r="U55" s="96"/>
      <c r="V55" s="96"/>
    </row>
    <row r="56" spans="1:22" ht="12.75">
      <c r="A56" s="94"/>
      <c r="B56" s="94"/>
      <c r="C56" s="94">
        <v>2010</v>
      </c>
      <c r="D56" s="95">
        <v>33703</v>
      </c>
      <c r="E56" s="95">
        <v>12729.6</v>
      </c>
      <c r="F56" s="220">
        <f>E56/D56</f>
        <v>0.3776993146010741</v>
      </c>
      <c r="G56" s="95"/>
      <c r="H56" s="95"/>
      <c r="I56" s="220"/>
      <c r="J56" s="95"/>
      <c r="K56" s="95"/>
      <c r="L56" s="95"/>
      <c r="M56" s="95"/>
      <c r="N56" s="95"/>
      <c r="O56" s="95"/>
      <c r="P56" s="96"/>
      <c r="Q56" s="95"/>
      <c r="R56" s="96"/>
      <c r="S56" s="96"/>
      <c r="T56" s="96"/>
      <c r="U56" s="96"/>
      <c r="V56" s="96"/>
    </row>
    <row r="57" spans="1:22" ht="12.75">
      <c r="A57" s="94"/>
      <c r="B57" s="94"/>
      <c r="C57" s="94">
        <v>4130</v>
      </c>
      <c r="D57" s="95"/>
      <c r="E57" s="189"/>
      <c r="F57" s="189"/>
      <c r="G57" s="95">
        <v>33703</v>
      </c>
      <c r="H57" s="95">
        <v>12729.6</v>
      </c>
      <c r="I57" s="220">
        <f t="shared" si="3"/>
        <v>0.3776993146010741</v>
      </c>
      <c r="J57" s="95">
        <v>33703</v>
      </c>
      <c r="K57" s="95">
        <v>33703</v>
      </c>
      <c r="L57" s="95"/>
      <c r="M57" s="95"/>
      <c r="N57" s="95"/>
      <c r="O57" s="95"/>
      <c r="P57" s="96"/>
      <c r="Q57" s="95"/>
      <c r="R57" s="96"/>
      <c r="S57" s="96"/>
      <c r="T57" s="96"/>
      <c r="U57" s="96"/>
      <c r="V57" s="96"/>
    </row>
    <row r="58" spans="1:22" ht="12.75">
      <c r="A58" s="94"/>
      <c r="B58" s="94">
        <v>85219</v>
      </c>
      <c r="C58" s="114"/>
      <c r="D58" s="95">
        <f>SUM(D59)</f>
        <v>1220</v>
      </c>
      <c r="E58" s="95">
        <v>915</v>
      </c>
      <c r="F58" s="220">
        <f>E58/D58</f>
        <v>0.75</v>
      </c>
      <c r="G58" s="95">
        <f>SUM(G60,G61)</f>
        <v>1220</v>
      </c>
      <c r="H58" s="95">
        <f>SUM(H60,H61)</f>
        <v>915</v>
      </c>
      <c r="I58" s="220">
        <f>H58/G58</f>
        <v>0.75</v>
      </c>
      <c r="J58" s="95">
        <f>SUM(J60,J61)</f>
        <v>1220</v>
      </c>
      <c r="K58" s="95"/>
      <c r="L58" s="95">
        <f>SUM(L60,L61)</f>
        <v>20</v>
      </c>
      <c r="M58" s="95"/>
      <c r="N58" s="95">
        <f>SUM(N60,N61)</f>
        <v>1200</v>
      </c>
      <c r="O58" s="95"/>
      <c r="P58" s="96"/>
      <c r="Q58" s="95"/>
      <c r="R58" s="96"/>
      <c r="S58" s="96"/>
      <c r="T58" s="96"/>
      <c r="U58" s="96"/>
      <c r="V58" s="96"/>
    </row>
    <row r="59" spans="1:22" ht="12.75">
      <c r="A59" s="94"/>
      <c r="B59" s="94"/>
      <c r="C59" s="94">
        <v>2010</v>
      </c>
      <c r="D59" s="95">
        <v>1220</v>
      </c>
      <c r="E59" s="95">
        <v>915</v>
      </c>
      <c r="F59" s="220">
        <f>E59/D59</f>
        <v>0.75</v>
      </c>
      <c r="G59" s="95"/>
      <c r="H59" s="95"/>
      <c r="I59" s="220"/>
      <c r="J59" s="95"/>
      <c r="K59" s="95"/>
      <c r="L59" s="95"/>
      <c r="M59" s="95"/>
      <c r="N59" s="95"/>
      <c r="O59" s="95"/>
      <c r="P59" s="96"/>
      <c r="Q59" s="95"/>
      <c r="R59" s="96"/>
      <c r="S59" s="96"/>
      <c r="T59" s="96"/>
      <c r="U59" s="96"/>
      <c r="V59" s="96"/>
    </row>
    <row r="60" spans="1:22" ht="12.75">
      <c r="A60" s="94"/>
      <c r="B60" s="94"/>
      <c r="C60" s="94">
        <v>3030</v>
      </c>
      <c r="D60" s="95"/>
      <c r="E60" s="189"/>
      <c r="F60" s="189"/>
      <c r="G60" s="95">
        <v>1200</v>
      </c>
      <c r="H60" s="95">
        <v>915</v>
      </c>
      <c r="I60" s="220">
        <f>H60/G60</f>
        <v>0.7625</v>
      </c>
      <c r="J60" s="95">
        <v>1200</v>
      </c>
      <c r="K60" s="95"/>
      <c r="L60" s="95"/>
      <c r="M60" s="95"/>
      <c r="N60" s="95">
        <v>1200</v>
      </c>
      <c r="O60" s="95"/>
      <c r="P60" s="96"/>
      <c r="Q60" s="95"/>
      <c r="R60" s="96"/>
      <c r="S60" s="96"/>
      <c r="T60" s="96"/>
      <c r="U60" s="96"/>
      <c r="V60" s="96"/>
    </row>
    <row r="61" spans="1:22" ht="12.75">
      <c r="A61" s="94"/>
      <c r="B61" s="94"/>
      <c r="C61" s="94">
        <v>4300</v>
      </c>
      <c r="D61" s="95"/>
      <c r="E61" s="189"/>
      <c r="F61" s="189"/>
      <c r="G61" s="95">
        <v>20</v>
      </c>
      <c r="H61" s="95">
        <v>0</v>
      </c>
      <c r="I61" s="220">
        <v>0</v>
      </c>
      <c r="J61" s="95">
        <v>20</v>
      </c>
      <c r="K61" s="95"/>
      <c r="L61" s="95">
        <v>20</v>
      </c>
      <c r="M61" s="95"/>
      <c r="N61" s="95"/>
      <c r="O61" s="95"/>
      <c r="P61" s="96"/>
      <c r="Q61" s="95"/>
      <c r="R61" s="96"/>
      <c r="S61" s="96"/>
      <c r="T61" s="96"/>
      <c r="U61" s="96"/>
      <c r="V61" s="96"/>
    </row>
    <row r="62" spans="1:22" ht="12.75">
      <c r="A62" s="94"/>
      <c r="B62" s="94">
        <v>85295</v>
      </c>
      <c r="C62" s="114"/>
      <c r="D62" s="95">
        <f>SUM(D63)</f>
        <v>20000</v>
      </c>
      <c r="E62" s="95">
        <v>19800</v>
      </c>
      <c r="F62" s="220">
        <f>E62/D62</f>
        <v>0.99</v>
      </c>
      <c r="G62" s="95">
        <f>SUM(G64)</f>
        <v>20000</v>
      </c>
      <c r="H62" s="95">
        <f>SUM(H64)</f>
        <v>19800</v>
      </c>
      <c r="I62" s="220">
        <f>H62/G62</f>
        <v>0.99</v>
      </c>
      <c r="J62" s="95">
        <f>SUM(J64)</f>
        <v>20000</v>
      </c>
      <c r="K62" s="95"/>
      <c r="L62" s="95"/>
      <c r="M62" s="95"/>
      <c r="N62" s="95">
        <f>SUM(N64)</f>
        <v>20000</v>
      </c>
      <c r="O62" s="95"/>
      <c r="P62" s="96"/>
      <c r="Q62" s="95"/>
      <c r="R62" s="96"/>
      <c r="S62" s="96"/>
      <c r="T62" s="96"/>
      <c r="U62" s="96"/>
      <c r="V62" s="96"/>
    </row>
    <row r="63" spans="1:22" ht="12.75">
      <c r="A63" s="94"/>
      <c r="B63" s="94"/>
      <c r="C63" s="94">
        <v>2010</v>
      </c>
      <c r="D63" s="95">
        <v>20000</v>
      </c>
      <c r="E63" s="95">
        <v>19800</v>
      </c>
      <c r="F63" s="220">
        <f>E63/D63</f>
        <v>0.99</v>
      </c>
      <c r="G63" s="95"/>
      <c r="H63" s="95"/>
      <c r="I63" s="220"/>
      <c r="J63" s="95"/>
      <c r="K63" s="95"/>
      <c r="L63" s="95"/>
      <c r="M63" s="95"/>
      <c r="N63" s="95"/>
      <c r="O63" s="95"/>
      <c r="P63" s="96"/>
      <c r="Q63" s="95"/>
      <c r="R63" s="96"/>
      <c r="S63" s="96"/>
      <c r="T63" s="96"/>
      <c r="U63" s="96"/>
      <c r="V63" s="96"/>
    </row>
    <row r="64" spans="1:22" ht="12.75">
      <c r="A64" s="94"/>
      <c r="B64" s="94"/>
      <c r="C64" s="94">
        <v>3110</v>
      </c>
      <c r="D64" s="95"/>
      <c r="E64" s="95"/>
      <c r="F64" s="95"/>
      <c r="G64" s="95">
        <v>20000</v>
      </c>
      <c r="H64" s="95">
        <v>19800</v>
      </c>
      <c r="I64" s="220">
        <f>H64/G64</f>
        <v>0.99</v>
      </c>
      <c r="J64" s="95">
        <v>20000</v>
      </c>
      <c r="K64" s="95"/>
      <c r="L64" s="95"/>
      <c r="M64" s="95"/>
      <c r="N64" s="95">
        <v>20000</v>
      </c>
      <c r="O64" s="95"/>
      <c r="P64" s="96"/>
      <c r="Q64" s="95"/>
      <c r="R64" s="96"/>
      <c r="S64" s="96"/>
      <c r="T64" s="96"/>
      <c r="U64" s="96"/>
      <c r="V64" s="96"/>
    </row>
    <row r="65" spans="1:22" s="60" customFormat="1" ht="12.75" customHeight="1">
      <c r="A65" s="306" t="s">
        <v>78</v>
      </c>
      <c r="B65" s="306"/>
      <c r="C65" s="306"/>
      <c r="D65" s="93">
        <f>SUM(D11,D15,D26,D41)</f>
        <v>2158090</v>
      </c>
      <c r="E65" s="93">
        <f>SUM(E10,E15,E26,E41)</f>
        <v>2124006.5300000003</v>
      </c>
      <c r="F65" s="90">
        <f>E65/D65</f>
        <v>0.984206650325056</v>
      </c>
      <c r="G65" s="93">
        <f>SUM(G10,G15,G26,G41)</f>
        <v>2158090</v>
      </c>
      <c r="H65" s="93">
        <f>SUM(H11,H15,H26,H41)</f>
        <v>2124006.5300000003</v>
      </c>
      <c r="I65" s="90">
        <f t="shared" si="3"/>
        <v>0.984206650325056</v>
      </c>
      <c r="J65" s="93">
        <f>SUM(J10,J15,J26,J41)</f>
        <v>2158090</v>
      </c>
      <c r="K65" s="93">
        <f>SUM(K11,K15,K26,K41)</f>
        <v>121598</v>
      </c>
      <c r="L65" s="93">
        <f>SUM(L11,L15,L26,L41)</f>
        <v>35199</v>
      </c>
      <c r="M65" s="93">
        <f>SUM(M15,M26,M41)</f>
        <v>0</v>
      </c>
      <c r="N65" s="93">
        <f>SUM(N11,N15,N26,N41)</f>
        <v>2001293</v>
      </c>
      <c r="O65" s="93">
        <f>SUM(O15,O26,O41)</f>
        <v>0</v>
      </c>
      <c r="P65" s="93">
        <f>SUM(P15,P26,P41)</f>
        <v>0</v>
      </c>
      <c r="Q65" s="93">
        <f>SUM(Q15,Q26,Q41)</f>
        <v>0</v>
      </c>
      <c r="R65" s="90">
        <v>0</v>
      </c>
      <c r="S65" s="93">
        <f>SUM(S15,S26,S41)</f>
        <v>0</v>
      </c>
      <c r="T65" s="93">
        <f>SUM(T15,T26,T41)</f>
        <v>0</v>
      </c>
      <c r="U65" s="93">
        <f>SUM(U15,U26,U41)</f>
        <v>0</v>
      </c>
      <c r="V65" s="93">
        <f>SUM(V15,V26,V41)</f>
        <v>0</v>
      </c>
    </row>
  </sheetData>
  <sheetProtection/>
  <mergeCells count="20">
    <mergeCell ref="A1:V1"/>
    <mergeCell ref="J4:V4"/>
    <mergeCell ref="J5:J7"/>
    <mergeCell ref="K5:O5"/>
    <mergeCell ref="D4:F7"/>
    <mergeCell ref="S5:V5"/>
    <mergeCell ref="K6:L6"/>
    <mergeCell ref="M6:M7"/>
    <mergeCell ref="N6:N7"/>
    <mergeCell ref="A4:A8"/>
    <mergeCell ref="G4:I7"/>
    <mergeCell ref="A65:C65"/>
    <mergeCell ref="T3:V3"/>
    <mergeCell ref="S6:S7"/>
    <mergeCell ref="B4:B8"/>
    <mergeCell ref="U6:U7"/>
    <mergeCell ref="V6:V7"/>
    <mergeCell ref="P5:R7"/>
    <mergeCell ref="C4:C8"/>
    <mergeCell ref="O6:O7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&amp;RZałącznik Nr 7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8">
      <selection activeCell="B14" sqref="B14:C1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3.125" style="1" customWidth="1"/>
    <col min="7" max="7" width="13.00390625" style="122" customWidth="1"/>
    <col min="8" max="8" width="12.75390625" style="122" customWidth="1"/>
    <col min="9" max="9" width="12.75390625" style="1" customWidth="1"/>
    <col min="10" max="10" width="10.125" style="42" customWidth="1"/>
    <col min="11" max="11" width="12.75390625" style="42" customWidth="1"/>
    <col min="12" max="12" width="3.125" style="1" customWidth="1"/>
    <col min="13" max="13" width="13.125" style="1" customWidth="1"/>
    <col min="14" max="14" width="14.375" style="1" customWidth="1"/>
    <col min="15" max="15" width="16.75390625" style="1" customWidth="1"/>
    <col min="16" max="16384" width="9.125" style="1" customWidth="1"/>
  </cols>
  <sheetData>
    <row r="1" spans="1:15" ht="18">
      <c r="A1" s="359" t="s">
        <v>126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0.5" customHeight="1">
      <c r="A2" s="4"/>
      <c r="B2" s="4"/>
      <c r="C2" s="4"/>
      <c r="D2" s="4"/>
      <c r="E2" s="4"/>
      <c r="F2" s="4"/>
      <c r="G2" s="173"/>
      <c r="H2" s="173"/>
      <c r="I2" s="4"/>
      <c r="J2" s="40"/>
      <c r="K2" s="40"/>
      <c r="L2" s="4"/>
      <c r="M2" s="4"/>
      <c r="N2" s="4"/>
      <c r="O2" s="3" t="s">
        <v>55</v>
      </c>
    </row>
    <row r="3" spans="1:15" s="73" customFormat="1" ht="19.5" customHeight="1">
      <c r="A3" s="360" t="s">
        <v>66</v>
      </c>
      <c r="B3" s="360" t="s">
        <v>32</v>
      </c>
      <c r="C3" s="360" t="s">
        <v>54</v>
      </c>
      <c r="D3" s="325" t="s">
        <v>83</v>
      </c>
      <c r="E3" s="367" t="s">
        <v>67</v>
      </c>
      <c r="F3" s="364" t="s">
        <v>72</v>
      </c>
      <c r="G3" s="365"/>
      <c r="H3" s="365"/>
      <c r="I3" s="365"/>
      <c r="J3" s="365"/>
      <c r="K3" s="365"/>
      <c r="L3" s="365"/>
      <c r="M3" s="365"/>
      <c r="N3" s="324"/>
      <c r="O3" s="325" t="s">
        <v>70</v>
      </c>
    </row>
    <row r="4" spans="1:15" s="73" customFormat="1" ht="19.5" customHeight="1">
      <c r="A4" s="361"/>
      <c r="B4" s="361"/>
      <c r="C4" s="361"/>
      <c r="D4" s="366"/>
      <c r="E4" s="367"/>
      <c r="F4" s="328" t="s">
        <v>125</v>
      </c>
      <c r="G4" s="325" t="s">
        <v>119</v>
      </c>
      <c r="H4" s="334" t="s">
        <v>120</v>
      </c>
      <c r="I4" s="364" t="s">
        <v>40</v>
      </c>
      <c r="J4" s="365"/>
      <c r="K4" s="365"/>
      <c r="L4" s="365"/>
      <c r="M4" s="365"/>
      <c r="N4" s="324"/>
      <c r="O4" s="366"/>
    </row>
    <row r="5" spans="1:15" s="73" customFormat="1" ht="22.5" customHeight="1">
      <c r="A5" s="361"/>
      <c r="B5" s="361"/>
      <c r="C5" s="361"/>
      <c r="D5" s="366"/>
      <c r="E5" s="367"/>
      <c r="F5" s="329"/>
      <c r="G5" s="331"/>
      <c r="H5" s="331"/>
      <c r="I5" s="325" t="s">
        <v>79</v>
      </c>
      <c r="J5" s="344" t="s">
        <v>74</v>
      </c>
      <c r="K5" s="79" t="s">
        <v>36</v>
      </c>
      <c r="L5" s="337" t="s">
        <v>81</v>
      </c>
      <c r="M5" s="278"/>
      <c r="N5" s="325" t="s">
        <v>75</v>
      </c>
      <c r="O5" s="366"/>
    </row>
    <row r="6" spans="1:15" s="73" customFormat="1" ht="19.5" customHeight="1">
      <c r="A6" s="361"/>
      <c r="B6" s="361"/>
      <c r="C6" s="361"/>
      <c r="D6" s="366"/>
      <c r="E6" s="367"/>
      <c r="F6" s="329"/>
      <c r="G6" s="331"/>
      <c r="H6" s="331"/>
      <c r="I6" s="326"/>
      <c r="J6" s="345"/>
      <c r="K6" s="344" t="s">
        <v>88</v>
      </c>
      <c r="L6" s="338"/>
      <c r="M6" s="280"/>
      <c r="N6" s="366"/>
      <c r="O6" s="366"/>
    </row>
    <row r="7" spans="1:15" s="73" customFormat="1" ht="73.5" customHeight="1">
      <c r="A7" s="361"/>
      <c r="B7" s="361"/>
      <c r="C7" s="361"/>
      <c r="D7" s="366"/>
      <c r="E7" s="367"/>
      <c r="F7" s="329"/>
      <c r="G7" s="331"/>
      <c r="H7" s="331"/>
      <c r="I7" s="326"/>
      <c r="J7" s="345"/>
      <c r="K7" s="345"/>
      <c r="L7" s="338"/>
      <c r="M7" s="280"/>
      <c r="N7" s="366"/>
      <c r="O7" s="366"/>
    </row>
    <row r="8" spans="1:15" s="73" customFormat="1" ht="18" customHeight="1">
      <c r="A8" s="362"/>
      <c r="B8" s="362"/>
      <c r="C8" s="362"/>
      <c r="D8" s="326"/>
      <c r="E8" s="69"/>
      <c r="F8" s="329"/>
      <c r="G8" s="331"/>
      <c r="H8" s="331"/>
      <c r="I8" s="326"/>
      <c r="J8" s="327"/>
      <c r="K8" s="327"/>
      <c r="L8" s="339"/>
      <c r="M8" s="340"/>
      <c r="N8" s="327"/>
      <c r="O8" s="327"/>
    </row>
    <row r="9" spans="1:15" s="73" customFormat="1" ht="18" customHeight="1">
      <c r="A9" s="363"/>
      <c r="B9" s="363"/>
      <c r="C9" s="363"/>
      <c r="D9" s="327"/>
      <c r="E9" s="69"/>
      <c r="F9" s="330"/>
      <c r="G9" s="332"/>
      <c r="H9" s="332"/>
      <c r="I9" s="327"/>
      <c r="J9" s="80"/>
      <c r="K9" s="81"/>
      <c r="L9" s="323"/>
      <c r="M9" s="324"/>
      <c r="N9" s="80"/>
      <c r="O9" s="80"/>
    </row>
    <row r="10" spans="1:15" ht="12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5</v>
      </c>
      <c r="G10" s="6">
        <v>6</v>
      </c>
      <c r="H10" s="6">
        <v>7</v>
      </c>
      <c r="I10" s="6">
        <v>8</v>
      </c>
      <c r="J10" s="41">
        <v>9</v>
      </c>
      <c r="K10" s="46">
        <v>10</v>
      </c>
      <c r="L10" s="335">
        <v>11</v>
      </c>
      <c r="M10" s="336"/>
      <c r="N10" s="6">
        <v>12</v>
      </c>
      <c r="O10" s="6">
        <v>13</v>
      </c>
    </row>
    <row r="11" spans="1:15" s="13" customFormat="1" ht="68.25" customHeight="1" hidden="1">
      <c r="A11" s="35">
        <v>1</v>
      </c>
      <c r="B11" s="52">
        <v>720</v>
      </c>
      <c r="C11" s="52">
        <v>72095</v>
      </c>
      <c r="D11" s="54" t="s">
        <v>112</v>
      </c>
      <c r="E11" s="35"/>
      <c r="F11" s="35"/>
      <c r="G11" s="121"/>
      <c r="H11" s="174">
        <v>0</v>
      </c>
      <c r="I11" s="22"/>
      <c r="J11" s="53">
        <v>0</v>
      </c>
      <c r="K11" s="53"/>
      <c r="L11" s="43" t="s">
        <v>71</v>
      </c>
      <c r="M11" s="44"/>
      <c r="N11" s="22">
        <v>0</v>
      </c>
      <c r="O11" s="11" t="s">
        <v>5</v>
      </c>
    </row>
    <row r="12" spans="1:15" s="13" customFormat="1" ht="36.75" customHeight="1">
      <c r="A12" s="35">
        <v>1</v>
      </c>
      <c r="B12" s="21">
        <v>700</v>
      </c>
      <c r="C12" s="21">
        <v>70005</v>
      </c>
      <c r="D12" s="182" t="s">
        <v>224</v>
      </c>
      <c r="E12" s="35"/>
      <c r="F12" s="126">
        <v>54000</v>
      </c>
      <c r="G12" s="126">
        <v>54000</v>
      </c>
      <c r="H12" s="210">
        <f>G12/F12</f>
        <v>1</v>
      </c>
      <c r="I12" s="106">
        <v>0</v>
      </c>
      <c r="J12" s="106">
        <v>54000</v>
      </c>
      <c r="K12" s="106"/>
      <c r="L12" s="14" t="s">
        <v>71</v>
      </c>
      <c r="M12" s="179"/>
      <c r="N12" s="126">
        <v>0</v>
      </c>
      <c r="O12" s="7" t="s">
        <v>5</v>
      </c>
    </row>
    <row r="13" spans="1:15" s="13" customFormat="1" ht="36.75" customHeight="1">
      <c r="A13" s="35">
        <v>2</v>
      </c>
      <c r="B13" s="21">
        <v>750</v>
      </c>
      <c r="C13" s="21">
        <v>75023</v>
      </c>
      <c r="D13" s="182" t="s">
        <v>127</v>
      </c>
      <c r="E13" s="35"/>
      <c r="F13" s="126">
        <v>6400</v>
      </c>
      <c r="G13" s="126">
        <v>6383.7</v>
      </c>
      <c r="H13" s="210">
        <f>G13/F13</f>
        <v>0.9974531249999999</v>
      </c>
      <c r="I13" s="106">
        <v>6400</v>
      </c>
      <c r="J13" s="106">
        <v>0</v>
      </c>
      <c r="K13" s="106"/>
      <c r="L13" s="14" t="s">
        <v>71</v>
      </c>
      <c r="M13" s="179"/>
      <c r="N13" s="126">
        <v>0</v>
      </c>
      <c r="O13" s="7" t="s">
        <v>5</v>
      </c>
    </row>
    <row r="14" spans="1:15" s="13" customFormat="1" ht="13.5" customHeight="1">
      <c r="A14" s="293">
        <v>3</v>
      </c>
      <c r="B14" s="264">
        <v>750</v>
      </c>
      <c r="C14" s="264">
        <v>75095</v>
      </c>
      <c r="D14" s="369" t="s">
        <v>225</v>
      </c>
      <c r="E14" s="35"/>
      <c r="F14" s="320">
        <v>3550</v>
      </c>
      <c r="G14" s="320">
        <v>3519.19</v>
      </c>
      <c r="H14" s="333">
        <f>SUM(G14/F14)</f>
        <v>0.9913211267605634</v>
      </c>
      <c r="I14" s="320">
        <v>1750</v>
      </c>
      <c r="J14" s="320">
        <v>0</v>
      </c>
      <c r="K14" s="320"/>
      <c r="L14" s="43" t="s">
        <v>27</v>
      </c>
      <c r="M14" s="180">
        <v>1800</v>
      </c>
      <c r="N14" s="320">
        <v>0</v>
      </c>
      <c r="O14" s="348" t="s">
        <v>5</v>
      </c>
    </row>
    <row r="15" spans="1:15" s="13" customFormat="1" ht="12.75" customHeight="1">
      <c r="A15" s="294"/>
      <c r="B15" s="268"/>
      <c r="C15" s="268"/>
      <c r="D15" s="370"/>
      <c r="E15" s="35"/>
      <c r="F15" s="321"/>
      <c r="G15" s="321"/>
      <c r="H15" s="346"/>
      <c r="I15" s="321"/>
      <c r="J15" s="321"/>
      <c r="K15" s="321"/>
      <c r="L15" s="43" t="s">
        <v>28</v>
      </c>
      <c r="M15" s="180"/>
      <c r="N15" s="321"/>
      <c r="O15" s="349"/>
    </row>
    <row r="16" spans="1:15" s="13" customFormat="1" ht="10.5" customHeight="1">
      <c r="A16" s="256"/>
      <c r="B16" s="265"/>
      <c r="C16" s="265"/>
      <c r="D16" s="371"/>
      <c r="E16" s="35"/>
      <c r="F16" s="322"/>
      <c r="G16" s="322"/>
      <c r="H16" s="347"/>
      <c r="I16" s="322"/>
      <c r="J16" s="322"/>
      <c r="K16" s="322"/>
      <c r="L16" s="43" t="s">
        <v>29</v>
      </c>
      <c r="M16" s="180"/>
      <c r="N16" s="322"/>
      <c r="O16" s="350"/>
    </row>
    <row r="17" spans="1:15" s="13" customFormat="1" ht="11.25" customHeight="1">
      <c r="A17" s="293">
        <v>4</v>
      </c>
      <c r="B17" s="264">
        <v>754</v>
      </c>
      <c r="C17" s="264">
        <v>75412</v>
      </c>
      <c r="D17" s="369" t="s">
        <v>240</v>
      </c>
      <c r="E17" s="35"/>
      <c r="F17" s="320">
        <v>60000</v>
      </c>
      <c r="G17" s="320">
        <v>60000</v>
      </c>
      <c r="H17" s="333">
        <f>SUM(G17/F17)</f>
        <v>1</v>
      </c>
      <c r="I17" s="320">
        <v>0</v>
      </c>
      <c r="J17" s="320">
        <v>30000</v>
      </c>
      <c r="K17" s="320"/>
      <c r="L17" s="43" t="s">
        <v>27</v>
      </c>
      <c r="M17" s="180"/>
      <c r="N17" s="320">
        <v>0</v>
      </c>
      <c r="O17" s="348" t="s">
        <v>5</v>
      </c>
    </row>
    <row r="18" spans="1:15" s="13" customFormat="1" ht="12" customHeight="1">
      <c r="A18" s="294"/>
      <c r="B18" s="268"/>
      <c r="C18" s="268"/>
      <c r="D18" s="370"/>
      <c r="E18" s="35"/>
      <c r="F18" s="321"/>
      <c r="G18" s="321"/>
      <c r="H18" s="346"/>
      <c r="I18" s="321"/>
      <c r="J18" s="321"/>
      <c r="K18" s="321"/>
      <c r="L18" s="43" t="s">
        <v>28</v>
      </c>
      <c r="M18" s="180">
        <v>30000</v>
      </c>
      <c r="N18" s="321"/>
      <c r="O18" s="349"/>
    </row>
    <row r="19" spans="1:15" s="13" customFormat="1" ht="12.75" customHeight="1">
      <c r="A19" s="256"/>
      <c r="B19" s="265"/>
      <c r="C19" s="265"/>
      <c r="D19" s="371"/>
      <c r="E19" s="35"/>
      <c r="F19" s="322"/>
      <c r="G19" s="322"/>
      <c r="H19" s="347"/>
      <c r="I19" s="322"/>
      <c r="J19" s="322"/>
      <c r="K19" s="322"/>
      <c r="L19" s="43" t="s">
        <v>29</v>
      </c>
      <c r="M19" s="180"/>
      <c r="N19" s="322"/>
      <c r="O19" s="350"/>
    </row>
    <row r="20" spans="1:15" s="13" customFormat="1" ht="15" customHeight="1">
      <c r="A20" s="293">
        <v>5</v>
      </c>
      <c r="B20" s="264">
        <v>900</v>
      </c>
      <c r="C20" s="264">
        <v>90015</v>
      </c>
      <c r="D20" s="356" t="s">
        <v>128</v>
      </c>
      <c r="E20" s="35"/>
      <c r="F20" s="320">
        <v>30000</v>
      </c>
      <c r="G20" s="320">
        <v>27387.98</v>
      </c>
      <c r="H20" s="333">
        <f>G20/F20</f>
        <v>0.9129326666666666</v>
      </c>
      <c r="I20" s="341">
        <v>0</v>
      </c>
      <c r="J20" s="341">
        <v>30000</v>
      </c>
      <c r="K20" s="341"/>
      <c r="L20" s="43" t="s">
        <v>27</v>
      </c>
      <c r="M20" s="180"/>
      <c r="N20" s="320">
        <v>0</v>
      </c>
      <c r="O20" s="348" t="s">
        <v>5</v>
      </c>
    </row>
    <row r="21" spans="1:15" s="13" customFormat="1" ht="14.25" customHeight="1">
      <c r="A21" s="294"/>
      <c r="B21" s="268"/>
      <c r="C21" s="268"/>
      <c r="D21" s="357"/>
      <c r="E21" s="35"/>
      <c r="F21" s="321"/>
      <c r="G21" s="321"/>
      <c r="H21" s="268"/>
      <c r="I21" s="342"/>
      <c r="J21" s="342"/>
      <c r="K21" s="342"/>
      <c r="L21" s="43" t="s">
        <v>28</v>
      </c>
      <c r="M21" s="180"/>
      <c r="N21" s="321"/>
      <c r="O21" s="349"/>
    </row>
    <row r="22" spans="1:15" s="13" customFormat="1" ht="12.75" customHeight="1">
      <c r="A22" s="294"/>
      <c r="B22" s="268"/>
      <c r="C22" s="268"/>
      <c r="D22" s="357"/>
      <c r="E22" s="35"/>
      <c r="F22" s="321"/>
      <c r="G22" s="321"/>
      <c r="H22" s="268"/>
      <c r="I22" s="342"/>
      <c r="J22" s="342"/>
      <c r="K22" s="342"/>
      <c r="L22" s="43" t="s">
        <v>29</v>
      </c>
      <c r="M22" s="180"/>
      <c r="N22" s="321"/>
      <c r="O22" s="349"/>
    </row>
    <row r="23" spans="1:15" s="13" customFormat="1" ht="15" customHeight="1" hidden="1">
      <c r="A23" s="256"/>
      <c r="B23" s="265"/>
      <c r="C23" s="265"/>
      <c r="D23" s="358"/>
      <c r="E23" s="35"/>
      <c r="F23" s="322"/>
      <c r="G23" s="322"/>
      <c r="H23" s="265"/>
      <c r="I23" s="343"/>
      <c r="J23" s="343"/>
      <c r="K23" s="343"/>
      <c r="L23" s="43" t="s">
        <v>30</v>
      </c>
      <c r="M23" s="180"/>
      <c r="N23" s="322"/>
      <c r="O23" s="350"/>
    </row>
    <row r="24" spans="1:15" s="13" customFormat="1" ht="35.25" customHeight="1">
      <c r="A24" s="10">
        <v>6</v>
      </c>
      <c r="B24" s="11">
        <v>900</v>
      </c>
      <c r="C24" s="11">
        <v>90095</v>
      </c>
      <c r="D24" s="183" t="s">
        <v>129</v>
      </c>
      <c r="E24" s="123">
        <v>20000</v>
      </c>
      <c r="F24" s="178">
        <v>30000</v>
      </c>
      <c r="G24" s="211">
        <v>29698.35</v>
      </c>
      <c r="H24" s="212">
        <f>G24/F24</f>
        <v>0.989945</v>
      </c>
      <c r="I24" s="178">
        <v>30000</v>
      </c>
      <c r="J24" s="178">
        <v>0</v>
      </c>
      <c r="K24" s="106"/>
      <c r="L24" s="43" t="s">
        <v>71</v>
      </c>
      <c r="M24" s="180"/>
      <c r="N24" s="178">
        <v>0</v>
      </c>
      <c r="O24" s="11" t="s">
        <v>5</v>
      </c>
    </row>
    <row r="25" spans="1:15" s="13" customFormat="1" ht="35.25" customHeight="1">
      <c r="A25" s="10">
        <v>7</v>
      </c>
      <c r="B25" s="11">
        <v>921</v>
      </c>
      <c r="C25" s="11">
        <v>92105</v>
      </c>
      <c r="D25" s="183" t="s">
        <v>226</v>
      </c>
      <c r="E25" s="123">
        <v>20000</v>
      </c>
      <c r="F25" s="178">
        <v>5967</v>
      </c>
      <c r="G25" s="211">
        <v>5967</v>
      </c>
      <c r="H25" s="212">
        <f>G25/F25</f>
        <v>1</v>
      </c>
      <c r="I25" s="178">
        <v>2571.15</v>
      </c>
      <c r="J25" s="178">
        <v>0</v>
      </c>
      <c r="K25" s="106"/>
      <c r="L25" s="43" t="s">
        <v>71</v>
      </c>
      <c r="M25" s="180"/>
      <c r="N25" s="178">
        <v>3395.85</v>
      </c>
      <c r="O25" s="11" t="s">
        <v>5</v>
      </c>
    </row>
    <row r="26" spans="1:15" s="13" customFormat="1" ht="59.25" customHeight="1">
      <c r="A26" s="10">
        <v>8</v>
      </c>
      <c r="B26" s="11">
        <v>921</v>
      </c>
      <c r="C26" s="11">
        <v>92195</v>
      </c>
      <c r="D26" s="183" t="s">
        <v>241</v>
      </c>
      <c r="E26" s="123">
        <v>20000</v>
      </c>
      <c r="F26" s="178">
        <v>8000</v>
      </c>
      <c r="G26" s="211">
        <v>7999.99</v>
      </c>
      <c r="H26" s="212">
        <f>G26/F26</f>
        <v>0.9999987499999999</v>
      </c>
      <c r="I26" s="178">
        <v>8000</v>
      </c>
      <c r="J26" s="178">
        <v>0</v>
      </c>
      <c r="K26" s="106"/>
      <c r="L26" s="43" t="s">
        <v>71</v>
      </c>
      <c r="M26" s="180"/>
      <c r="N26" s="178">
        <v>0</v>
      </c>
      <c r="O26" s="11" t="s">
        <v>5</v>
      </c>
    </row>
    <row r="27" spans="1:15" s="122" customFormat="1" ht="17.25" customHeight="1">
      <c r="A27" s="293">
        <v>9</v>
      </c>
      <c r="B27" s="264">
        <v>926</v>
      </c>
      <c r="C27" s="264">
        <v>92695</v>
      </c>
      <c r="D27" s="356" t="s">
        <v>130</v>
      </c>
      <c r="E27" s="121"/>
      <c r="F27" s="320">
        <v>4553</v>
      </c>
      <c r="G27" s="320">
        <v>4552.23</v>
      </c>
      <c r="H27" s="333">
        <f>G27/F27</f>
        <v>0.9998308807379749</v>
      </c>
      <c r="I27" s="341">
        <v>4553</v>
      </c>
      <c r="J27" s="341">
        <v>0</v>
      </c>
      <c r="K27" s="341"/>
      <c r="L27" s="43" t="s">
        <v>27</v>
      </c>
      <c r="M27" s="181"/>
      <c r="N27" s="320">
        <v>0</v>
      </c>
      <c r="O27" s="353" t="s">
        <v>131</v>
      </c>
    </row>
    <row r="28" spans="1:15" s="122" customFormat="1" ht="17.25" customHeight="1">
      <c r="A28" s="294"/>
      <c r="B28" s="268"/>
      <c r="C28" s="268"/>
      <c r="D28" s="357"/>
      <c r="E28" s="121"/>
      <c r="F28" s="321"/>
      <c r="G28" s="321"/>
      <c r="H28" s="346"/>
      <c r="I28" s="342"/>
      <c r="J28" s="342"/>
      <c r="K28" s="351"/>
      <c r="L28" s="43" t="s">
        <v>28</v>
      </c>
      <c r="M28" s="181"/>
      <c r="N28" s="321"/>
      <c r="O28" s="354"/>
    </row>
    <row r="29" spans="1:15" s="122" customFormat="1" ht="17.25" customHeight="1">
      <c r="A29" s="294"/>
      <c r="B29" s="268"/>
      <c r="C29" s="268"/>
      <c r="D29" s="357"/>
      <c r="E29" s="121"/>
      <c r="F29" s="321"/>
      <c r="G29" s="321"/>
      <c r="H29" s="346"/>
      <c r="I29" s="342"/>
      <c r="J29" s="342"/>
      <c r="K29" s="351"/>
      <c r="L29" s="43" t="s">
        <v>29</v>
      </c>
      <c r="M29" s="181"/>
      <c r="N29" s="321"/>
      <c r="O29" s="354"/>
    </row>
    <row r="30" spans="1:15" s="13" customFormat="1" ht="15.75" customHeight="1">
      <c r="A30" s="256"/>
      <c r="B30" s="265"/>
      <c r="C30" s="265"/>
      <c r="D30" s="358"/>
      <c r="E30" s="35"/>
      <c r="F30" s="322"/>
      <c r="G30" s="322"/>
      <c r="H30" s="347"/>
      <c r="I30" s="343"/>
      <c r="J30" s="343"/>
      <c r="K30" s="352"/>
      <c r="L30" s="43" t="s">
        <v>30</v>
      </c>
      <c r="M30" s="180"/>
      <c r="N30" s="322"/>
      <c r="O30" s="355"/>
    </row>
    <row r="31" spans="1:15" ht="68.25" customHeight="1">
      <c r="A31" s="12">
        <v>10</v>
      </c>
      <c r="B31" s="7">
        <v>926</v>
      </c>
      <c r="C31" s="7">
        <v>92601</v>
      </c>
      <c r="D31" s="183" t="s">
        <v>132</v>
      </c>
      <c r="E31" s="20"/>
      <c r="F31" s="213">
        <v>35055</v>
      </c>
      <c r="G31" s="213">
        <v>35055</v>
      </c>
      <c r="H31" s="214">
        <f>G31/F31</f>
        <v>1</v>
      </c>
      <c r="I31" s="127">
        <v>35055</v>
      </c>
      <c r="J31" s="127"/>
      <c r="K31" s="105"/>
      <c r="L31" s="14" t="s">
        <v>71</v>
      </c>
      <c r="M31" s="179"/>
      <c r="N31" s="127"/>
      <c r="O31" s="7" t="s">
        <v>5</v>
      </c>
    </row>
    <row r="32" spans="1:15" ht="14.25" customHeight="1">
      <c r="A32" s="368" t="s">
        <v>78</v>
      </c>
      <c r="B32" s="368"/>
      <c r="C32" s="368"/>
      <c r="D32" s="368"/>
      <c r="E32" s="18">
        <f>SUM(E24:E31)</f>
        <v>60000</v>
      </c>
      <c r="F32" s="215">
        <f>SUM(F12,F13,F14,F17,F20,F24,F25,F26,F27,F31)</f>
        <v>237525</v>
      </c>
      <c r="G32" s="215">
        <f>SUM(G11:G31)</f>
        <v>234563.44</v>
      </c>
      <c r="H32" s="216">
        <f>G32/F32</f>
        <v>0.9875315861488264</v>
      </c>
      <c r="I32" s="98">
        <f>SUM(I12:I31)</f>
        <v>88329.15</v>
      </c>
      <c r="J32" s="98">
        <f>SUM(J11:J31)</f>
        <v>114000</v>
      </c>
      <c r="K32" s="98">
        <f>SUM(K11:K31)</f>
        <v>0</v>
      </c>
      <c r="L32" s="18"/>
      <c r="M32" s="98">
        <f>SUM(M11:M31)</f>
        <v>31800</v>
      </c>
      <c r="N32" s="98">
        <f>SUM(N11:N31)</f>
        <v>3395.85</v>
      </c>
      <c r="O32" s="15" t="s">
        <v>59</v>
      </c>
    </row>
    <row r="34" spans="1:14" s="24" customFormat="1" ht="11.25" customHeight="1">
      <c r="A34" s="24" t="s">
        <v>9</v>
      </c>
      <c r="G34" s="176"/>
      <c r="H34" s="177"/>
      <c r="I34" s="27"/>
      <c r="J34" s="27"/>
      <c r="K34" s="27"/>
      <c r="N34" s="24" t="s">
        <v>6</v>
      </c>
    </row>
    <row r="35" spans="1:11" s="24" customFormat="1" ht="11.25" customHeight="1">
      <c r="A35" s="24" t="s">
        <v>10</v>
      </c>
      <c r="G35" s="176"/>
      <c r="H35" s="177"/>
      <c r="I35" s="27"/>
      <c r="J35" s="27"/>
      <c r="K35" s="27"/>
    </row>
    <row r="36" spans="1:11" s="24" customFormat="1" ht="11.25">
      <c r="A36" s="24" t="s">
        <v>11</v>
      </c>
      <c r="G36" s="176"/>
      <c r="H36" s="177"/>
      <c r="I36" s="27"/>
      <c r="J36" s="27"/>
      <c r="K36" s="27"/>
    </row>
    <row r="37" spans="1:11" s="24" customFormat="1" ht="11.25">
      <c r="A37" s="24" t="s">
        <v>12</v>
      </c>
      <c r="G37" s="176"/>
      <c r="H37" s="177"/>
      <c r="I37" s="27"/>
      <c r="J37" s="27"/>
      <c r="K37" s="27"/>
    </row>
    <row r="38" spans="1:11" s="24" customFormat="1" ht="11.25">
      <c r="A38" s="24" t="s">
        <v>13</v>
      </c>
      <c r="G38" s="176"/>
      <c r="H38" s="177"/>
      <c r="I38" s="27"/>
      <c r="J38" s="27"/>
      <c r="K38" s="27"/>
    </row>
  </sheetData>
  <sheetProtection/>
  <mergeCells count="68">
    <mergeCell ref="C14:C16"/>
    <mergeCell ref="D14:D16"/>
    <mergeCell ref="A17:A19"/>
    <mergeCell ref="B17:B19"/>
    <mergeCell ref="C17:C19"/>
    <mergeCell ref="D17:D19"/>
    <mergeCell ref="N5:N8"/>
    <mergeCell ref="D3:D9"/>
    <mergeCell ref="A32:D32"/>
    <mergeCell ref="C20:C23"/>
    <mergeCell ref="B20:B23"/>
    <mergeCell ref="A20:A23"/>
    <mergeCell ref="D20:D23"/>
    <mergeCell ref="A27:A30"/>
    <mergeCell ref="A14:A16"/>
    <mergeCell ref="B14:B16"/>
    <mergeCell ref="G14:G16"/>
    <mergeCell ref="H14:H16"/>
    <mergeCell ref="A1:O1"/>
    <mergeCell ref="C3:C9"/>
    <mergeCell ref="B3:B9"/>
    <mergeCell ref="A3:A9"/>
    <mergeCell ref="F3:N3"/>
    <mergeCell ref="O3:O8"/>
    <mergeCell ref="E3:E7"/>
    <mergeCell ref="I4:N4"/>
    <mergeCell ref="B27:B30"/>
    <mergeCell ref="C27:C30"/>
    <mergeCell ref="D27:D30"/>
    <mergeCell ref="G17:G19"/>
    <mergeCell ref="O14:O16"/>
    <mergeCell ref="K27:K30"/>
    <mergeCell ref="K14:K16"/>
    <mergeCell ref="N27:N30"/>
    <mergeCell ref="O27:O30"/>
    <mergeCell ref="O20:O23"/>
    <mergeCell ref="N20:N23"/>
    <mergeCell ref="O17:O19"/>
    <mergeCell ref="J27:J30"/>
    <mergeCell ref="F27:F30"/>
    <mergeCell ref="I27:I30"/>
    <mergeCell ref="N14:N16"/>
    <mergeCell ref="J20:J23"/>
    <mergeCell ref="J17:J19"/>
    <mergeCell ref="F17:F19"/>
    <mergeCell ref="F14:F16"/>
    <mergeCell ref="H17:H19"/>
    <mergeCell ref="I17:I19"/>
    <mergeCell ref="N17:N19"/>
    <mergeCell ref="G27:G30"/>
    <mergeCell ref="L10:M10"/>
    <mergeCell ref="L5:M8"/>
    <mergeCell ref="I20:I23"/>
    <mergeCell ref="K20:K23"/>
    <mergeCell ref="J5:J8"/>
    <mergeCell ref="K6:K8"/>
    <mergeCell ref="J14:J16"/>
    <mergeCell ref="H27:H30"/>
    <mergeCell ref="G20:G23"/>
    <mergeCell ref="F20:F23"/>
    <mergeCell ref="L9:M9"/>
    <mergeCell ref="I5:I9"/>
    <mergeCell ref="F4:F9"/>
    <mergeCell ref="G4:G9"/>
    <mergeCell ref="I14:I16"/>
    <mergeCell ref="K17:K19"/>
    <mergeCell ref="H20:H23"/>
    <mergeCell ref="H4:H9"/>
  </mergeCells>
  <printOptions horizontalCentered="1"/>
  <pageMargins left="0" right="0" top="0.7874015748031497" bottom="0.3937007874015748" header="0.5118110236220472" footer="0.1968503937007874"/>
  <pageSetup horizontalDpi="600" verticalDpi="600" orientation="landscape" paperSize="9" scale="85" r:id="rId1"/>
  <headerFooter alignWithMargins="0">
    <oddHeader>&amp;R&amp;9Załącznik Nr 4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28">
      <selection activeCell="G3" sqref="G3"/>
    </sheetView>
  </sheetViews>
  <sheetFormatPr defaultColWidth="9.00390625" defaultRowHeight="12.75"/>
  <cols>
    <col min="1" max="1" width="4.75390625" style="1" bestFit="1" customWidth="1"/>
    <col min="2" max="2" width="34.875" style="1" customWidth="1"/>
    <col min="3" max="3" width="14.00390625" style="1" customWidth="1"/>
    <col min="4" max="4" width="14.125" style="13" customWidth="1"/>
    <col min="5" max="5" width="11.75390625" style="184" bestFit="1" customWidth="1"/>
    <col min="6" max="6" width="1.625" style="184" customWidth="1"/>
    <col min="7" max="7" width="8.25390625" style="122" customWidth="1"/>
    <col min="8" max="16384" width="9.125" style="1" customWidth="1"/>
  </cols>
  <sheetData>
    <row r="1" spans="1:7" ht="15" customHeight="1">
      <c r="A1" s="397" t="s">
        <v>133</v>
      </c>
      <c r="B1" s="397"/>
      <c r="C1" s="397"/>
      <c r="D1" s="397"/>
      <c r="E1" s="397"/>
      <c r="F1" s="397"/>
      <c r="G1" s="397"/>
    </row>
    <row r="2" ht="2.25" customHeight="1">
      <c r="A2" s="5"/>
    </row>
    <row r="3" ht="10.5" customHeight="1">
      <c r="G3" s="243" t="s">
        <v>55</v>
      </c>
    </row>
    <row r="4" spans="1:7" s="73" customFormat="1" ht="15" customHeight="1">
      <c r="A4" s="398" t="s">
        <v>66</v>
      </c>
      <c r="B4" s="398" t="s">
        <v>35</v>
      </c>
      <c r="C4" s="367" t="s">
        <v>68</v>
      </c>
      <c r="D4" s="367" t="s">
        <v>134</v>
      </c>
      <c r="E4" s="377" t="s">
        <v>121</v>
      </c>
      <c r="F4" s="378"/>
      <c r="G4" s="360" t="s">
        <v>120</v>
      </c>
    </row>
    <row r="5" spans="1:7" s="73" customFormat="1" ht="15" customHeight="1">
      <c r="A5" s="398"/>
      <c r="B5" s="398"/>
      <c r="C5" s="398"/>
      <c r="D5" s="367"/>
      <c r="E5" s="379"/>
      <c r="F5" s="380"/>
      <c r="G5" s="374"/>
    </row>
    <row r="6" spans="1:7" s="73" customFormat="1" ht="6.75" customHeight="1">
      <c r="A6" s="398"/>
      <c r="B6" s="398"/>
      <c r="C6" s="398"/>
      <c r="D6" s="367"/>
      <c r="E6" s="381"/>
      <c r="F6" s="382"/>
      <c r="G6" s="375"/>
    </row>
    <row r="7" spans="1:7" s="129" customFormat="1" ht="6.75" customHeight="1">
      <c r="A7" s="128">
        <v>1</v>
      </c>
      <c r="B7" s="128">
        <v>2</v>
      </c>
      <c r="C7" s="128">
        <v>3</v>
      </c>
      <c r="D7" s="128">
        <v>4</v>
      </c>
      <c r="E7" s="385">
        <v>5</v>
      </c>
      <c r="F7" s="386"/>
      <c r="G7" s="238">
        <v>6</v>
      </c>
    </row>
    <row r="8" spans="1:7" s="122" customFormat="1" ht="18.75" customHeight="1">
      <c r="A8" s="390" t="s">
        <v>46</v>
      </c>
      <c r="B8" s="390"/>
      <c r="C8" s="8"/>
      <c r="D8" s="166">
        <f>SUM(D10,D12,D16,D17)</f>
        <v>4072886.8899999997</v>
      </c>
      <c r="E8" s="383">
        <f>SUM(E10,E12,E13,E16,E17)</f>
        <v>4646277.47</v>
      </c>
      <c r="F8" s="384"/>
      <c r="G8" s="206">
        <f>E8/D8</f>
        <v>1.140782348119665</v>
      </c>
    </row>
    <row r="9" spans="1:7" s="122" customFormat="1" ht="18.75" customHeight="1">
      <c r="A9" s="131" t="s">
        <v>197</v>
      </c>
      <c r="B9" s="130" t="s">
        <v>198</v>
      </c>
      <c r="C9" s="8" t="s">
        <v>47</v>
      </c>
      <c r="D9" s="100">
        <f>SUM(D10,D12)</f>
        <v>2229036.25</v>
      </c>
      <c r="E9" s="387">
        <f>SUM(E10,E12)</f>
        <v>1900000</v>
      </c>
      <c r="F9" s="384"/>
      <c r="G9" s="206">
        <f>E9/D9</f>
        <v>0.8523863171807996</v>
      </c>
    </row>
    <row r="10" spans="1:7" s="122" customFormat="1" ht="14.25" customHeight="1">
      <c r="A10" s="130" t="s">
        <v>37</v>
      </c>
      <c r="B10" s="132" t="s">
        <v>42</v>
      </c>
      <c r="C10" s="130" t="s">
        <v>47</v>
      </c>
      <c r="D10" s="168">
        <v>2229036.25</v>
      </c>
      <c r="E10" s="376">
        <v>1900000</v>
      </c>
      <c r="F10" s="376"/>
      <c r="G10" s="207">
        <f>E10/D10</f>
        <v>0.8523863171807996</v>
      </c>
    </row>
    <row r="11" spans="1:7" s="122" customFormat="1" ht="39.75" customHeight="1">
      <c r="A11" s="133" t="s">
        <v>190</v>
      </c>
      <c r="B11" s="134" t="s">
        <v>191</v>
      </c>
      <c r="C11" s="133" t="s">
        <v>47</v>
      </c>
      <c r="D11" s="135">
        <v>2229036.25</v>
      </c>
      <c r="E11" s="388">
        <v>1900000</v>
      </c>
      <c r="F11" s="389"/>
      <c r="G11" s="207">
        <f>E11/D11</f>
        <v>0.8523863171807996</v>
      </c>
    </row>
    <row r="12" spans="1:7" s="122" customFormat="1" ht="15" customHeight="1">
      <c r="A12" s="136" t="s">
        <v>38</v>
      </c>
      <c r="B12" s="137" t="s">
        <v>43</v>
      </c>
      <c r="C12" s="136" t="s">
        <v>47</v>
      </c>
      <c r="D12" s="138"/>
      <c r="E12" s="399"/>
      <c r="F12" s="400"/>
      <c r="G12" s="206"/>
    </row>
    <row r="13" spans="1:7" s="122" customFormat="1" ht="51">
      <c r="A13" s="139" t="s">
        <v>192</v>
      </c>
      <c r="B13" s="140" t="s">
        <v>76</v>
      </c>
      <c r="C13" s="139" t="s">
        <v>61</v>
      </c>
      <c r="D13" s="141">
        <v>0</v>
      </c>
      <c r="E13" s="372">
        <v>901204.34</v>
      </c>
      <c r="F13" s="373"/>
      <c r="G13" s="200">
        <v>0</v>
      </c>
    </row>
    <row r="14" spans="1:7" s="122" customFormat="1" ht="29.25" customHeight="1">
      <c r="A14" s="139" t="s">
        <v>39</v>
      </c>
      <c r="B14" s="140" t="s">
        <v>193</v>
      </c>
      <c r="C14" s="139" t="s">
        <v>69</v>
      </c>
      <c r="D14" s="141"/>
      <c r="E14" s="239"/>
      <c r="F14" s="240"/>
      <c r="G14" s="200"/>
    </row>
    <row r="15" spans="1:7" s="122" customFormat="1" ht="71.25" customHeight="1">
      <c r="A15" s="139" t="s">
        <v>194</v>
      </c>
      <c r="B15" s="140" t="s">
        <v>195</v>
      </c>
      <c r="C15" s="139" t="s">
        <v>69</v>
      </c>
      <c r="D15" s="141"/>
      <c r="E15" s="239"/>
      <c r="F15" s="240"/>
      <c r="G15" s="200"/>
    </row>
    <row r="16" spans="1:7" s="122" customFormat="1" ht="15.75" customHeight="1">
      <c r="A16" s="136" t="s">
        <v>196</v>
      </c>
      <c r="B16" s="137" t="s">
        <v>199</v>
      </c>
      <c r="C16" s="136" t="s">
        <v>48</v>
      </c>
      <c r="D16" s="141"/>
      <c r="E16" s="239"/>
      <c r="F16" s="240"/>
      <c r="G16" s="200"/>
    </row>
    <row r="17" spans="1:7" s="122" customFormat="1" ht="18.75" customHeight="1">
      <c r="A17" s="136" t="s">
        <v>200</v>
      </c>
      <c r="B17" s="137" t="s">
        <v>201</v>
      </c>
      <c r="C17" s="136" t="s">
        <v>118</v>
      </c>
      <c r="D17" s="167">
        <v>1843850.64</v>
      </c>
      <c r="E17" s="391">
        <v>1845073.13</v>
      </c>
      <c r="F17" s="401"/>
      <c r="G17" s="200">
        <f>E17/D17</f>
        <v>1.0006630092337632</v>
      </c>
    </row>
    <row r="18" spans="1:7" s="122" customFormat="1" ht="15" customHeight="1">
      <c r="A18" s="139" t="s">
        <v>203</v>
      </c>
      <c r="B18" s="142" t="s">
        <v>202</v>
      </c>
      <c r="C18" s="139" t="s">
        <v>62</v>
      </c>
      <c r="D18" s="141"/>
      <c r="E18" s="372"/>
      <c r="F18" s="373"/>
      <c r="G18" s="200"/>
    </row>
    <row r="19" spans="1:7" s="122" customFormat="1" ht="17.25" customHeight="1">
      <c r="A19" s="139" t="s">
        <v>204</v>
      </c>
      <c r="B19" s="143" t="s">
        <v>82</v>
      </c>
      <c r="C19" s="144" t="s">
        <v>52</v>
      </c>
      <c r="D19" s="141" t="s">
        <v>7</v>
      </c>
      <c r="E19" s="372"/>
      <c r="F19" s="373"/>
      <c r="G19" s="200"/>
    </row>
    <row r="20" spans="1:7" s="122" customFormat="1" ht="17.25" customHeight="1">
      <c r="A20" s="136" t="s">
        <v>206</v>
      </c>
      <c r="B20" s="145" t="s">
        <v>207</v>
      </c>
      <c r="C20" s="146" t="s">
        <v>205</v>
      </c>
      <c r="D20" s="141"/>
      <c r="E20" s="239"/>
      <c r="F20" s="240"/>
      <c r="G20" s="200"/>
    </row>
    <row r="21" spans="1:7" s="122" customFormat="1" ht="18.75" customHeight="1">
      <c r="A21" s="390" t="s">
        <v>77</v>
      </c>
      <c r="B21" s="390"/>
      <c r="C21" s="8"/>
      <c r="D21" s="166">
        <f>SUM(D22:D30)</f>
        <v>1546716</v>
      </c>
      <c r="E21" s="393">
        <f>SUM(E22:F30)</f>
        <v>2447920.34</v>
      </c>
      <c r="F21" s="394"/>
      <c r="G21" s="206">
        <f>E21/D21</f>
        <v>1.5826566350900875</v>
      </c>
    </row>
    <row r="22" spans="1:7" s="122" customFormat="1" ht="16.5" customHeight="1">
      <c r="A22" s="10" t="s">
        <v>37</v>
      </c>
      <c r="B22" s="11" t="s">
        <v>63</v>
      </c>
      <c r="C22" s="10" t="s">
        <v>51</v>
      </c>
      <c r="D22" s="147">
        <v>1546716</v>
      </c>
      <c r="E22" s="395">
        <v>1546716</v>
      </c>
      <c r="F22" s="396"/>
      <c r="G22" s="200">
        <f>E22/D22</f>
        <v>1</v>
      </c>
    </row>
    <row r="23" spans="1:7" s="122" customFormat="1" ht="52.5" customHeight="1">
      <c r="A23" s="133" t="s">
        <v>208</v>
      </c>
      <c r="B23" s="134" t="s">
        <v>209</v>
      </c>
      <c r="C23" s="10" t="s">
        <v>51</v>
      </c>
      <c r="D23" s="135"/>
      <c r="E23" s="135"/>
      <c r="F23" s="241"/>
      <c r="G23" s="200"/>
    </row>
    <row r="24" spans="1:7" s="122" customFormat="1" ht="15" customHeight="1">
      <c r="A24" s="139" t="s">
        <v>38</v>
      </c>
      <c r="B24" s="142" t="s">
        <v>50</v>
      </c>
      <c r="C24" s="139" t="s">
        <v>51</v>
      </c>
      <c r="D24" s="141">
        <v>0</v>
      </c>
      <c r="E24" s="391">
        <v>901204.34</v>
      </c>
      <c r="F24" s="392"/>
      <c r="G24" s="200">
        <v>0</v>
      </c>
    </row>
    <row r="25" spans="1:7" s="122" customFormat="1" ht="16.5" customHeight="1">
      <c r="A25" s="139" t="s">
        <v>192</v>
      </c>
      <c r="B25" s="142" t="s">
        <v>50</v>
      </c>
      <c r="C25" s="139" t="s">
        <v>65</v>
      </c>
      <c r="D25" s="141"/>
      <c r="E25" s="141"/>
      <c r="F25" s="242"/>
      <c r="G25" s="200"/>
    </row>
    <row r="26" spans="1:7" s="122" customFormat="1" ht="35.25" customHeight="1">
      <c r="A26" s="139" t="s">
        <v>210</v>
      </c>
      <c r="B26" s="140" t="s">
        <v>211</v>
      </c>
      <c r="C26" s="139" t="s">
        <v>53</v>
      </c>
      <c r="D26" s="141"/>
      <c r="E26" s="141"/>
      <c r="F26" s="242"/>
      <c r="G26" s="200"/>
    </row>
    <row r="27" spans="1:7" s="122" customFormat="1" ht="64.5" customHeight="1">
      <c r="A27" s="139" t="s">
        <v>212</v>
      </c>
      <c r="B27" s="140" t="s">
        <v>213</v>
      </c>
      <c r="C27" s="139"/>
      <c r="D27" s="141"/>
      <c r="E27" s="141"/>
      <c r="F27" s="242"/>
      <c r="G27" s="200"/>
    </row>
    <row r="28" spans="1:7" s="122" customFormat="1" ht="15.75" customHeight="1">
      <c r="A28" s="139" t="s">
        <v>31</v>
      </c>
      <c r="B28" s="142" t="s">
        <v>64</v>
      </c>
      <c r="C28" s="139" t="s">
        <v>58</v>
      </c>
      <c r="D28" s="141"/>
      <c r="E28" s="391"/>
      <c r="F28" s="392"/>
      <c r="G28" s="200"/>
    </row>
    <row r="29" spans="1:7" s="122" customFormat="1" ht="16.5" customHeight="1">
      <c r="A29" s="139" t="s">
        <v>41</v>
      </c>
      <c r="B29" s="142" t="s">
        <v>214</v>
      </c>
      <c r="C29" s="139" t="s">
        <v>52</v>
      </c>
      <c r="D29" s="141"/>
      <c r="E29" s="391"/>
      <c r="F29" s="392"/>
      <c r="G29" s="200"/>
    </row>
    <row r="30" spans="1:7" s="122" customFormat="1" ht="54" customHeight="1">
      <c r="A30" s="139" t="s">
        <v>44</v>
      </c>
      <c r="B30" s="140" t="s">
        <v>215</v>
      </c>
      <c r="C30" s="139" t="s">
        <v>53</v>
      </c>
      <c r="D30" s="141"/>
      <c r="E30" s="391"/>
      <c r="F30" s="392"/>
      <c r="G30" s="200"/>
    </row>
  </sheetData>
  <sheetProtection/>
  <mergeCells count="25">
    <mergeCell ref="A1:G1"/>
    <mergeCell ref="E19:F19"/>
    <mergeCell ref="A8:B8"/>
    <mergeCell ref="A4:A6"/>
    <mergeCell ref="C4:C6"/>
    <mergeCell ref="B4:B6"/>
    <mergeCell ref="D4:D6"/>
    <mergeCell ref="E12:F12"/>
    <mergeCell ref="E18:F18"/>
    <mergeCell ref="E17:F17"/>
    <mergeCell ref="A21:B21"/>
    <mergeCell ref="E30:F30"/>
    <mergeCell ref="E24:F24"/>
    <mergeCell ref="E21:F21"/>
    <mergeCell ref="E22:F22"/>
    <mergeCell ref="E28:F28"/>
    <mergeCell ref="E29:F29"/>
    <mergeCell ref="E13:F13"/>
    <mergeCell ref="G4:G6"/>
    <mergeCell ref="E10:F10"/>
    <mergeCell ref="E4:F6"/>
    <mergeCell ref="E8:F8"/>
    <mergeCell ref="E7:F7"/>
    <mergeCell ref="E9:F9"/>
    <mergeCell ref="E11:F11"/>
  </mergeCells>
  <printOptions horizontalCentered="1"/>
  <pageMargins left="0.984251968503937" right="0.3937007874015748" top="1.220472440944882" bottom="0.1968503937007874" header="0.5118110236220472" footer="0.5118110236220472"/>
  <pageSetup horizontalDpi="600" verticalDpi="600" orientation="portrait" paperSize="9" r:id="rId1"/>
  <headerFooter alignWithMargins="0">
    <oddHeader>&amp;RZałącznik Nr 6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5">
      <selection activeCell="Q12" sqref="Q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2.25390625" style="1" customWidth="1"/>
    <col min="6" max="6" width="14.125" style="1" customWidth="1"/>
    <col min="7" max="7" width="14.375" style="122" customWidth="1"/>
    <col min="8" max="8" width="9.125" style="122" customWidth="1"/>
    <col min="9" max="16384" width="9.125" style="1" customWidth="1"/>
  </cols>
  <sheetData>
    <row r="1" spans="1:8" ht="19.5" customHeight="1">
      <c r="A1" s="359" t="s">
        <v>135</v>
      </c>
      <c r="B1" s="359"/>
      <c r="C1" s="359"/>
      <c r="D1" s="359"/>
      <c r="E1" s="359"/>
      <c r="F1" s="359"/>
      <c r="G1" s="359"/>
      <c r="H1" s="359"/>
    </row>
    <row r="2" spans="5:6" ht="19.5" customHeight="1">
      <c r="E2" s="2"/>
      <c r="F2" s="2"/>
    </row>
    <row r="3" spans="7:8" ht="19.5" customHeight="1">
      <c r="G3" s="13"/>
      <c r="H3" s="224" t="s">
        <v>55</v>
      </c>
    </row>
    <row r="4" spans="1:8" s="71" customFormat="1" ht="27.75" customHeight="1">
      <c r="A4" s="67" t="s">
        <v>66</v>
      </c>
      <c r="B4" s="67" t="s">
        <v>32</v>
      </c>
      <c r="C4" s="67" t="s">
        <v>33</v>
      </c>
      <c r="D4" s="68" t="s">
        <v>34</v>
      </c>
      <c r="E4" s="69" t="s">
        <v>107</v>
      </c>
      <c r="F4" s="69" t="s">
        <v>123</v>
      </c>
      <c r="G4" s="218" t="s">
        <v>124</v>
      </c>
      <c r="H4" s="217" t="s">
        <v>120</v>
      </c>
    </row>
    <row r="5" spans="1:9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228">
        <v>7</v>
      </c>
      <c r="H5" s="6">
        <v>8</v>
      </c>
      <c r="I5" s="13"/>
    </row>
    <row r="6" spans="1:8" ht="18.75" customHeight="1">
      <c r="A6" s="403" t="s">
        <v>85</v>
      </c>
      <c r="B6" s="404"/>
      <c r="C6" s="404"/>
      <c r="D6" s="404"/>
      <c r="E6" s="405"/>
      <c r="F6" s="45">
        <f>SUM(F7:F9)</f>
        <v>68000</v>
      </c>
      <c r="G6" s="225">
        <f>SUM(G7:G9)</f>
        <v>68000</v>
      </c>
      <c r="H6" s="226">
        <f aca="true" t="shared" si="0" ref="H6:H16">G6/F6</f>
        <v>1</v>
      </c>
    </row>
    <row r="7" spans="1:8" ht="77.25" customHeight="1" hidden="1">
      <c r="A7" s="8" t="s">
        <v>37</v>
      </c>
      <c r="B7" s="9">
        <v>851</v>
      </c>
      <c r="C7" s="9">
        <v>85121</v>
      </c>
      <c r="D7" s="9">
        <v>2560</v>
      </c>
      <c r="E7" s="30" t="s">
        <v>26</v>
      </c>
      <c r="F7" s="19">
        <v>0</v>
      </c>
      <c r="G7" s="227"/>
      <c r="H7" s="207" t="e">
        <f t="shared" si="0"/>
        <v>#DIV/0!</v>
      </c>
    </row>
    <row r="8" spans="1:8" ht="55.5" customHeight="1" hidden="1">
      <c r="A8" s="8" t="s">
        <v>38</v>
      </c>
      <c r="B8" s="9">
        <v>851</v>
      </c>
      <c r="C8" s="9">
        <v>85121</v>
      </c>
      <c r="D8" s="9">
        <v>2560</v>
      </c>
      <c r="E8" s="30" t="s">
        <v>25</v>
      </c>
      <c r="F8" s="19">
        <v>0</v>
      </c>
      <c r="G8" s="227"/>
      <c r="H8" s="207" t="e">
        <f t="shared" si="0"/>
        <v>#DIV/0!</v>
      </c>
    </row>
    <row r="9" spans="1:8" ht="41.25" customHeight="1">
      <c r="A9" s="8" t="s">
        <v>37</v>
      </c>
      <c r="B9" s="9">
        <v>921</v>
      </c>
      <c r="C9" s="9">
        <v>92116</v>
      </c>
      <c r="D9" s="9">
        <v>2480</v>
      </c>
      <c r="E9" s="30" t="s">
        <v>84</v>
      </c>
      <c r="F9" s="19">
        <v>68000</v>
      </c>
      <c r="G9" s="19">
        <v>68000</v>
      </c>
      <c r="H9" s="207">
        <f t="shared" si="0"/>
        <v>1</v>
      </c>
    </row>
    <row r="10" spans="1:8" ht="41.25" customHeight="1">
      <c r="A10" s="403" t="s">
        <v>86</v>
      </c>
      <c r="B10" s="404"/>
      <c r="C10" s="404"/>
      <c r="D10" s="404"/>
      <c r="E10" s="405"/>
      <c r="F10" s="45">
        <f>SUM(F11:F22)</f>
        <v>331091</v>
      </c>
      <c r="G10" s="45">
        <f>SUM(G11:G22)</f>
        <v>331091</v>
      </c>
      <c r="H10" s="229">
        <f t="shared" si="0"/>
        <v>1</v>
      </c>
    </row>
    <row r="11" spans="1:8" ht="66" customHeight="1">
      <c r="A11" s="8" t="s">
        <v>37</v>
      </c>
      <c r="B11" s="9">
        <v>754</v>
      </c>
      <c r="C11" s="9">
        <v>75412</v>
      </c>
      <c r="D11" s="9">
        <v>2580</v>
      </c>
      <c r="E11" s="30" t="s">
        <v>233</v>
      </c>
      <c r="F11" s="230">
        <v>32000</v>
      </c>
      <c r="G11" s="230">
        <v>32000</v>
      </c>
      <c r="H11" s="216">
        <f t="shared" si="0"/>
        <v>1</v>
      </c>
    </row>
    <row r="12" spans="1:8" ht="60" customHeight="1">
      <c r="A12" s="8" t="s">
        <v>38</v>
      </c>
      <c r="B12" s="9">
        <v>754</v>
      </c>
      <c r="C12" s="9">
        <v>75412</v>
      </c>
      <c r="D12" s="9">
        <v>2580</v>
      </c>
      <c r="E12" s="30" t="s">
        <v>234</v>
      </c>
      <c r="F12" s="230">
        <v>46000</v>
      </c>
      <c r="G12" s="230">
        <v>46000</v>
      </c>
      <c r="H12" s="216">
        <f t="shared" si="0"/>
        <v>1</v>
      </c>
    </row>
    <row r="13" spans="1:8" ht="60" customHeight="1">
      <c r="A13" s="8" t="s">
        <v>39</v>
      </c>
      <c r="B13" s="9">
        <v>754</v>
      </c>
      <c r="C13" s="9">
        <v>75412</v>
      </c>
      <c r="D13" s="9">
        <v>2580</v>
      </c>
      <c r="E13" s="30" t="s">
        <v>235</v>
      </c>
      <c r="F13" s="230">
        <v>42000</v>
      </c>
      <c r="G13" s="230">
        <v>42000</v>
      </c>
      <c r="H13" s="216">
        <f t="shared" si="0"/>
        <v>1</v>
      </c>
    </row>
    <row r="14" spans="1:8" ht="19.5" customHeight="1">
      <c r="A14" s="8" t="s">
        <v>31</v>
      </c>
      <c r="B14" s="9">
        <v>801</v>
      </c>
      <c r="C14" s="9">
        <v>80101</v>
      </c>
      <c r="D14" s="9">
        <v>2590</v>
      </c>
      <c r="E14" s="295" t="s">
        <v>227</v>
      </c>
      <c r="F14" s="230">
        <v>70420</v>
      </c>
      <c r="G14" s="230">
        <v>70420</v>
      </c>
      <c r="H14" s="216">
        <f t="shared" si="0"/>
        <v>1</v>
      </c>
    </row>
    <row r="15" spans="1:8" ht="18.75" customHeight="1">
      <c r="A15" s="8" t="s">
        <v>41</v>
      </c>
      <c r="B15" s="9">
        <v>801</v>
      </c>
      <c r="C15" s="9">
        <v>80103</v>
      </c>
      <c r="D15" s="9">
        <v>2590</v>
      </c>
      <c r="E15" s="296"/>
      <c r="F15" s="230">
        <v>15580</v>
      </c>
      <c r="G15" s="230">
        <v>15580</v>
      </c>
      <c r="H15" s="216">
        <f t="shared" si="0"/>
        <v>1</v>
      </c>
    </row>
    <row r="16" spans="1:8" ht="17.25" customHeight="1">
      <c r="A16" s="8" t="s">
        <v>44</v>
      </c>
      <c r="B16" s="9">
        <v>801</v>
      </c>
      <c r="C16" s="9">
        <v>80106</v>
      </c>
      <c r="D16" s="9">
        <v>2590</v>
      </c>
      <c r="E16" s="270"/>
      <c r="F16" s="230">
        <v>11685</v>
      </c>
      <c r="G16" s="230">
        <v>11685</v>
      </c>
      <c r="H16" s="216">
        <f t="shared" si="0"/>
        <v>1</v>
      </c>
    </row>
    <row r="17" spans="1:8" ht="19.5" customHeight="1">
      <c r="A17" s="8" t="s">
        <v>45</v>
      </c>
      <c r="B17" s="9">
        <v>801</v>
      </c>
      <c r="C17" s="9">
        <v>80101</v>
      </c>
      <c r="D17" s="9">
        <v>2590</v>
      </c>
      <c r="E17" s="295" t="s">
        <v>228</v>
      </c>
      <c r="F17" s="230">
        <v>66019</v>
      </c>
      <c r="G17" s="230">
        <v>66019</v>
      </c>
      <c r="H17" s="216">
        <f aca="true" t="shared" si="1" ref="H17:H23">G17/F17</f>
        <v>1</v>
      </c>
    </row>
    <row r="18" spans="1:8" ht="18.75" customHeight="1">
      <c r="A18" s="8" t="s">
        <v>49</v>
      </c>
      <c r="B18" s="9">
        <v>801</v>
      </c>
      <c r="C18" s="9">
        <v>80103</v>
      </c>
      <c r="D18" s="9">
        <v>2590</v>
      </c>
      <c r="E18" s="296"/>
      <c r="F18" s="230">
        <v>12241</v>
      </c>
      <c r="G18" s="230">
        <v>12241</v>
      </c>
      <c r="H18" s="216">
        <f t="shared" si="1"/>
        <v>1</v>
      </c>
    </row>
    <row r="19" spans="1:8" ht="17.25" customHeight="1">
      <c r="A19" s="8" t="s">
        <v>60</v>
      </c>
      <c r="B19" s="9">
        <v>801</v>
      </c>
      <c r="C19" s="9">
        <v>80106</v>
      </c>
      <c r="D19" s="9">
        <v>2590</v>
      </c>
      <c r="E19" s="270"/>
      <c r="F19" s="230">
        <v>11685</v>
      </c>
      <c r="G19" s="230">
        <v>11685</v>
      </c>
      <c r="H19" s="216">
        <f t="shared" si="1"/>
        <v>1</v>
      </c>
    </row>
    <row r="20" spans="1:8" ht="19.5" customHeight="1">
      <c r="A20" s="8" t="s">
        <v>229</v>
      </c>
      <c r="B20" s="9">
        <v>801</v>
      </c>
      <c r="C20" s="9">
        <v>80101</v>
      </c>
      <c r="D20" s="9">
        <v>2590</v>
      </c>
      <c r="E20" s="295" t="s">
        <v>232</v>
      </c>
      <c r="F20" s="230">
        <v>16505</v>
      </c>
      <c r="G20" s="230">
        <v>16505</v>
      </c>
      <c r="H20" s="216">
        <f t="shared" si="1"/>
        <v>1</v>
      </c>
    </row>
    <row r="21" spans="1:8" ht="18.75" customHeight="1">
      <c r="A21" s="8" t="s">
        <v>230</v>
      </c>
      <c r="B21" s="9">
        <v>801</v>
      </c>
      <c r="C21" s="9">
        <v>80103</v>
      </c>
      <c r="D21" s="9">
        <v>2590</v>
      </c>
      <c r="E21" s="296"/>
      <c r="F21" s="230">
        <v>5008</v>
      </c>
      <c r="G21" s="230">
        <v>5008</v>
      </c>
      <c r="H21" s="216">
        <f t="shared" si="1"/>
        <v>1</v>
      </c>
    </row>
    <row r="22" spans="1:8" ht="17.25" customHeight="1">
      <c r="A22" s="8" t="s">
        <v>231</v>
      </c>
      <c r="B22" s="9">
        <v>801</v>
      </c>
      <c r="C22" s="9">
        <v>80106</v>
      </c>
      <c r="D22" s="9">
        <v>2590</v>
      </c>
      <c r="E22" s="270"/>
      <c r="F22" s="230">
        <v>1948</v>
      </c>
      <c r="G22" s="230">
        <v>1948</v>
      </c>
      <c r="H22" s="216">
        <f t="shared" si="1"/>
        <v>1</v>
      </c>
    </row>
    <row r="23" spans="1:8" s="28" customFormat="1" ht="30" customHeight="1">
      <c r="A23" s="249" t="s">
        <v>78</v>
      </c>
      <c r="B23" s="402"/>
      <c r="C23" s="402"/>
      <c r="D23" s="402"/>
      <c r="E23" s="250"/>
      <c r="F23" s="38">
        <f>SUM(F6,F10)</f>
        <v>399091</v>
      </c>
      <c r="G23" s="38">
        <f>SUM(G6,G10)</f>
        <v>399091</v>
      </c>
      <c r="H23" s="229">
        <f t="shared" si="1"/>
        <v>1</v>
      </c>
    </row>
  </sheetData>
  <sheetProtection/>
  <mergeCells count="7">
    <mergeCell ref="A23:E23"/>
    <mergeCell ref="A6:E6"/>
    <mergeCell ref="A10:E10"/>
    <mergeCell ref="A1:H1"/>
    <mergeCell ref="E14:E16"/>
    <mergeCell ref="E17:E19"/>
    <mergeCell ref="E20:E22"/>
  </mergeCells>
  <printOptions horizontalCentered="1"/>
  <pageMargins left="0.15748031496062992" right="0.11811023622047245" top="1.0236220472440944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 
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8.00390625" style="0" customWidth="1"/>
    <col min="4" max="4" width="6.75390625" style="0" customWidth="1"/>
    <col min="5" max="5" width="33.375" style="0" customWidth="1"/>
    <col min="6" max="6" width="14.00390625" style="0" customWidth="1"/>
    <col min="7" max="7" width="11.875" style="0" customWidth="1"/>
    <col min="8" max="8" width="11.375" style="192" customWidth="1"/>
    <col min="9" max="9" width="7.375" style="192" customWidth="1"/>
  </cols>
  <sheetData>
    <row r="1" spans="1:9" ht="48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</row>
    <row r="2" spans="5:7" ht="19.5" customHeight="1" hidden="1">
      <c r="E2" s="2"/>
      <c r="F2" s="2"/>
      <c r="G2" s="2"/>
    </row>
    <row r="3" spans="5:9" ht="19.5" customHeight="1">
      <c r="E3" s="1"/>
      <c r="F3" s="1"/>
      <c r="H3" s="237"/>
      <c r="I3" s="3" t="s">
        <v>55</v>
      </c>
    </row>
    <row r="4" spans="1:9" s="70" customFormat="1" ht="52.5" customHeight="1">
      <c r="A4" s="67" t="s">
        <v>66</v>
      </c>
      <c r="B4" s="67" t="s">
        <v>32</v>
      </c>
      <c r="C4" s="67" t="s">
        <v>33</v>
      </c>
      <c r="D4" s="68" t="s">
        <v>34</v>
      </c>
      <c r="E4" s="67" t="s">
        <v>106</v>
      </c>
      <c r="F4" s="69" t="s">
        <v>105</v>
      </c>
      <c r="G4" s="69" t="s">
        <v>57</v>
      </c>
      <c r="H4" s="69" t="s">
        <v>124</v>
      </c>
      <c r="I4" s="67" t="s">
        <v>120</v>
      </c>
    </row>
    <row r="5" spans="1:9" s="16" customFormat="1" ht="12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234">
        <v>9</v>
      </c>
    </row>
    <row r="6" spans="1:9" s="1" customFormat="1" ht="18.75" customHeight="1">
      <c r="A6" s="403" t="s">
        <v>85</v>
      </c>
      <c r="B6" s="404"/>
      <c r="C6" s="404"/>
      <c r="D6" s="404"/>
      <c r="E6" s="404"/>
      <c r="F6" s="406"/>
      <c r="G6" s="97">
        <f>SUM(G7:G10)</f>
        <v>1029800</v>
      </c>
      <c r="H6" s="232">
        <f>SUM(H7:H9)</f>
        <v>1029799.99</v>
      </c>
      <c r="I6" s="233">
        <f>H6/G6*100</f>
        <v>99.99999902893765</v>
      </c>
    </row>
    <row r="7" spans="1:9" s="1" customFormat="1" ht="104.25" customHeight="1">
      <c r="A7" s="33">
        <v>1</v>
      </c>
      <c r="B7" s="9">
        <v>600</v>
      </c>
      <c r="C7" s="9">
        <v>60014</v>
      </c>
      <c r="D7" s="9">
        <v>6300</v>
      </c>
      <c r="E7" s="30" t="s">
        <v>104</v>
      </c>
      <c r="F7" s="30" t="s">
        <v>8</v>
      </c>
      <c r="G7" s="100">
        <v>1000000</v>
      </c>
      <c r="H7" s="100">
        <v>1000000</v>
      </c>
      <c r="I7" s="231">
        <f>H7/G7*100</f>
        <v>100</v>
      </c>
    </row>
    <row r="8" spans="1:9" s="1" customFormat="1" ht="115.5" customHeight="1">
      <c r="A8" s="33">
        <v>2</v>
      </c>
      <c r="B8" s="9">
        <v>851</v>
      </c>
      <c r="C8" s="9">
        <v>85121</v>
      </c>
      <c r="D8" s="9">
        <v>2560</v>
      </c>
      <c r="E8" s="30" t="s">
        <v>223</v>
      </c>
      <c r="F8" s="19" t="s">
        <v>87</v>
      </c>
      <c r="G8" s="98">
        <v>10000</v>
      </c>
      <c r="H8" s="100">
        <v>10000</v>
      </c>
      <c r="I8" s="231">
        <f>H8/G8*100</f>
        <v>100</v>
      </c>
    </row>
    <row r="9" spans="1:9" s="1" customFormat="1" ht="141" customHeight="1">
      <c r="A9" s="33">
        <v>3</v>
      </c>
      <c r="B9" s="9">
        <v>851</v>
      </c>
      <c r="C9" s="9">
        <v>85111</v>
      </c>
      <c r="D9" s="9">
        <v>6220</v>
      </c>
      <c r="E9" s="30" t="s">
        <v>137</v>
      </c>
      <c r="F9" s="124" t="s">
        <v>138</v>
      </c>
      <c r="G9" s="98">
        <v>19800</v>
      </c>
      <c r="H9" s="100">
        <v>19799.99</v>
      </c>
      <c r="I9" s="231">
        <f>H9/G9*100</f>
        <v>99.9999494949495</v>
      </c>
    </row>
    <row r="10" spans="1:9" s="1" customFormat="1" ht="24" customHeight="1" hidden="1">
      <c r="A10" s="8"/>
      <c r="B10" s="9"/>
      <c r="C10" s="9"/>
      <c r="D10" s="9"/>
      <c r="E10" s="30"/>
      <c r="F10" s="19"/>
      <c r="G10" s="101"/>
      <c r="H10" s="175"/>
      <c r="I10" s="193" t="e">
        <f aca="true" t="shared" si="0" ref="I10:I23">H10/G10*100</f>
        <v>#DIV/0!</v>
      </c>
    </row>
    <row r="11" spans="1:9" s="1" customFormat="1" ht="41.25" customHeight="1">
      <c r="A11" s="403" t="s">
        <v>86</v>
      </c>
      <c r="B11" s="404"/>
      <c r="C11" s="404"/>
      <c r="D11" s="404"/>
      <c r="E11" s="404"/>
      <c r="F11" s="406"/>
      <c r="G11" s="99">
        <f>SUM(G12:G21)</f>
        <v>69000</v>
      </c>
      <c r="H11" s="235">
        <f>SUM(H12:H21)</f>
        <v>68062.02</v>
      </c>
      <c r="I11" s="231">
        <f t="shared" si="0"/>
        <v>98.64060869565218</v>
      </c>
    </row>
    <row r="12" spans="1:9" s="13" customFormat="1" ht="82.5" customHeight="1">
      <c r="A12" s="33">
        <v>1</v>
      </c>
      <c r="B12" s="9">
        <v>854</v>
      </c>
      <c r="C12" s="9">
        <v>85412</v>
      </c>
      <c r="D12" s="9">
        <v>2820</v>
      </c>
      <c r="E12" s="30" t="s">
        <v>139</v>
      </c>
      <c r="F12" s="30" t="s">
        <v>140</v>
      </c>
      <c r="G12" s="100">
        <v>3535</v>
      </c>
      <c r="H12" s="100">
        <v>3455</v>
      </c>
      <c r="I12" s="231">
        <f>H12/G12*100</f>
        <v>97.73691654879774</v>
      </c>
    </row>
    <row r="13" spans="1:9" s="13" customFormat="1" ht="95.25" customHeight="1">
      <c r="A13" s="33">
        <v>2</v>
      </c>
      <c r="B13" s="9">
        <v>854</v>
      </c>
      <c r="C13" s="9">
        <v>85412</v>
      </c>
      <c r="D13" s="9">
        <v>2820</v>
      </c>
      <c r="E13" s="30" t="s">
        <v>141</v>
      </c>
      <c r="F13" s="30" t="s">
        <v>142</v>
      </c>
      <c r="G13" s="100">
        <v>13465</v>
      </c>
      <c r="H13" s="100">
        <v>12607.02</v>
      </c>
      <c r="I13" s="231">
        <f>H13/G13*100</f>
        <v>93.62807278128483</v>
      </c>
    </row>
    <row r="14" spans="1:9" s="13" customFormat="1" ht="95.25" customHeight="1">
      <c r="A14" s="33">
        <v>3</v>
      </c>
      <c r="B14" s="9">
        <v>854</v>
      </c>
      <c r="C14" s="9">
        <v>85412</v>
      </c>
      <c r="D14" s="9">
        <v>2820</v>
      </c>
      <c r="E14" s="30" t="s">
        <v>143</v>
      </c>
      <c r="F14" s="30" t="s">
        <v>144</v>
      </c>
      <c r="G14" s="100">
        <v>10000</v>
      </c>
      <c r="H14" s="100">
        <v>10000</v>
      </c>
      <c r="I14" s="231">
        <f>H14/G14*100</f>
        <v>100</v>
      </c>
    </row>
    <row r="15" spans="1:9" s="13" customFormat="1" ht="150.75" customHeight="1">
      <c r="A15" s="33">
        <v>4</v>
      </c>
      <c r="B15" s="9">
        <v>921</v>
      </c>
      <c r="C15" s="9">
        <v>92105</v>
      </c>
      <c r="D15" s="9">
        <v>2820</v>
      </c>
      <c r="E15" s="30" t="s">
        <v>145</v>
      </c>
      <c r="F15" s="30" t="s">
        <v>146</v>
      </c>
      <c r="G15" s="100">
        <v>2250</v>
      </c>
      <c r="H15" s="100">
        <v>2250</v>
      </c>
      <c r="I15" s="231">
        <f t="shared" si="0"/>
        <v>100</v>
      </c>
    </row>
    <row r="16" spans="1:9" s="13" customFormat="1" ht="172.5" customHeight="1">
      <c r="A16" s="33">
        <v>5</v>
      </c>
      <c r="B16" s="9">
        <v>921</v>
      </c>
      <c r="C16" s="9">
        <v>92105</v>
      </c>
      <c r="D16" s="9">
        <v>2820</v>
      </c>
      <c r="E16" s="30" t="s">
        <v>147</v>
      </c>
      <c r="F16" s="30" t="s">
        <v>148</v>
      </c>
      <c r="G16" s="100">
        <v>3250</v>
      </c>
      <c r="H16" s="100">
        <v>3250</v>
      </c>
      <c r="I16" s="231">
        <f>H16/G16*100</f>
        <v>100</v>
      </c>
    </row>
    <row r="17" spans="1:9" s="13" customFormat="1" ht="189.75" customHeight="1">
      <c r="A17" s="33">
        <v>6</v>
      </c>
      <c r="B17" s="9">
        <v>921</v>
      </c>
      <c r="C17" s="9">
        <v>92105</v>
      </c>
      <c r="D17" s="9">
        <v>2820</v>
      </c>
      <c r="E17" s="30" t="s">
        <v>220</v>
      </c>
      <c r="F17" s="30" t="s">
        <v>149</v>
      </c>
      <c r="G17" s="100">
        <v>1500</v>
      </c>
      <c r="H17" s="100">
        <v>1500</v>
      </c>
      <c r="I17" s="231">
        <f>H17/G17*100</f>
        <v>100</v>
      </c>
    </row>
    <row r="18" spans="1:9" s="13" customFormat="1" ht="198" customHeight="1">
      <c r="A18" s="33">
        <v>7</v>
      </c>
      <c r="B18" s="9">
        <v>926</v>
      </c>
      <c r="C18" s="9">
        <v>92605</v>
      </c>
      <c r="D18" s="9">
        <v>2820</v>
      </c>
      <c r="E18" s="30" t="s">
        <v>221</v>
      </c>
      <c r="F18" s="30" t="s">
        <v>150</v>
      </c>
      <c r="G18" s="100">
        <v>1000</v>
      </c>
      <c r="H18" s="100">
        <v>1000</v>
      </c>
      <c r="I18" s="231">
        <f t="shared" si="0"/>
        <v>100</v>
      </c>
    </row>
    <row r="19" spans="1:9" s="13" customFormat="1" ht="195.75" customHeight="1">
      <c r="A19" s="33">
        <v>8</v>
      </c>
      <c r="B19" s="9">
        <v>926</v>
      </c>
      <c r="C19" s="9">
        <v>92605</v>
      </c>
      <c r="D19" s="9">
        <v>2820</v>
      </c>
      <c r="E19" s="30" t="s">
        <v>151</v>
      </c>
      <c r="F19" s="30" t="s">
        <v>152</v>
      </c>
      <c r="G19" s="100">
        <v>1500</v>
      </c>
      <c r="H19" s="100">
        <v>1500</v>
      </c>
      <c r="I19" s="231">
        <f>H19/G19*100</f>
        <v>100</v>
      </c>
    </row>
    <row r="20" spans="1:9" s="13" customFormat="1" ht="279" customHeight="1">
      <c r="A20" s="33">
        <v>9</v>
      </c>
      <c r="B20" s="9">
        <v>926</v>
      </c>
      <c r="C20" s="9">
        <v>92605</v>
      </c>
      <c r="D20" s="9">
        <v>2820</v>
      </c>
      <c r="E20" s="30" t="s">
        <v>222</v>
      </c>
      <c r="F20" s="30" t="s">
        <v>153</v>
      </c>
      <c r="G20" s="100">
        <v>3500</v>
      </c>
      <c r="H20" s="100">
        <v>3500</v>
      </c>
      <c r="I20" s="231">
        <f>H20/G20*100</f>
        <v>100</v>
      </c>
    </row>
    <row r="21" spans="1:9" s="13" customFormat="1" ht="153" customHeight="1">
      <c r="A21" s="33">
        <v>10</v>
      </c>
      <c r="B21" s="9">
        <v>921</v>
      </c>
      <c r="C21" s="9">
        <v>92120</v>
      </c>
      <c r="D21" s="9">
        <v>2720</v>
      </c>
      <c r="E21" s="30" t="s">
        <v>154</v>
      </c>
      <c r="F21" s="30" t="s">
        <v>155</v>
      </c>
      <c r="G21" s="100">
        <v>29000</v>
      </c>
      <c r="H21" s="100">
        <v>29000</v>
      </c>
      <c r="I21" s="231">
        <f t="shared" si="0"/>
        <v>100</v>
      </c>
    </row>
    <row r="22" spans="1:9" ht="2.25" customHeight="1" hidden="1">
      <c r="A22" s="31"/>
      <c r="B22" s="31"/>
      <c r="C22" s="31"/>
      <c r="D22" s="31"/>
      <c r="E22" s="31"/>
      <c r="F22" s="31"/>
      <c r="G22" s="102"/>
      <c r="H22" s="236"/>
      <c r="I22" s="231" t="e">
        <f t="shared" si="0"/>
        <v>#DIV/0!</v>
      </c>
    </row>
    <row r="23" spans="1:9" s="17" customFormat="1" ht="26.25" customHeight="1">
      <c r="A23" s="249" t="s">
        <v>78</v>
      </c>
      <c r="B23" s="402"/>
      <c r="C23" s="402"/>
      <c r="D23" s="402"/>
      <c r="E23" s="250"/>
      <c r="F23" s="34"/>
      <c r="G23" s="103">
        <f>SUM(G6,G11)</f>
        <v>1098800</v>
      </c>
      <c r="H23" s="103">
        <f>SUM(H6,H11)</f>
        <v>1097862.01</v>
      </c>
      <c r="I23" s="233">
        <f t="shared" si="0"/>
        <v>99.9146350564252</v>
      </c>
    </row>
    <row r="24" ht="12.75">
      <c r="I24" s="194"/>
    </row>
    <row r="25" ht="12.75">
      <c r="I25" s="194"/>
    </row>
  </sheetData>
  <sheetProtection/>
  <mergeCells count="4">
    <mergeCell ref="A23:E23"/>
    <mergeCell ref="A11:F11"/>
    <mergeCell ref="A6:F6"/>
    <mergeCell ref="A1:I1"/>
  </mergeCells>
  <printOptions horizontalCentered="1"/>
  <pageMargins left="0.1968503937007874" right="0.1968503937007874" top="0.7086614173228347" bottom="0.5905511811023623" header="0.5118110236220472" footer="0.5118110236220472"/>
  <pageSetup horizontalDpi="600" verticalDpi="600" orientation="portrait" paperSize="9" scale="95" r:id="rId1"/>
  <headerFooter alignWithMargins="0">
    <oddHeader>&amp;R&amp;9Załącznik Nr  9
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2013-03-21T07:32:38Z</cp:lastPrinted>
  <dcterms:created xsi:type="dcterms:W3CDTF">1998-12-09T13:02:10Z</dcterms:created>
  <dcterms:modified xsi:type="dcterms:W3CDTF">2013-06-28T10:31:26Z</dcterms:modified>
  <cp:category/>
  <cp:version/>
  <cp:contentType/>
  <cp:contentStatus/>
</cp:coreProperties>
</file>