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900" activeTab="8"/>
  </bookViews>
  <sheets>
    <sheet name="Nr 4b" sheetId="1" r:id="rId1"/>
    <sheet name="ZAŁ 14" sheetId="2" r:id="rId2"/>
    <sheet name="ZAŁ 5" sheetId="3" r:id="rId3"/>
    <sheet name="ZAŁ 3a" sheetId="4" r:id="rId4"/>
    <sheet name="ZAŁ 4" sheetId="5" r:id="rId5"/>
    <sheet name="ZAŁ 4a" sheetId="6" r:id="rId6"/>
    <sheet name="ZAŁ 8" sheetId="7" r:id="rId7"/>
    <sheet name="ZAŁ 7" sheetId="8" r:id="rId8"/>
    <sheet name="ZAŁ 1" sheetId="9" r:id="rId9"/>
    <sheet name="ZAŁ 2" sheetId="10" r:id="rId10"/>
    <sheet name="ZAŁ 3" sheetId="11" r:id="rId11"/>
    <sheet name="ZAŁ 6" sheetId="12" r:id="rId12"/>
    <sheet name="ZAŁ 9" sheetId="13" r:id="rId13"/>
    <sheet name="ZAŁ 10" sheetId="14" r:id="rId14"/>
    <sheet name="ZAŁ 11" sheetId="15" r:id="rId15"/>
  </sheets>
  <definedNames>
    <definedName name="_xlnm.Print_Area" localSheetId="1">'ZAŁ 14'!$A$1:$J$17</definedName>
    <definedName name="_xlnm.Print_Titles" localSheetId="8">'ZAŁ 1'!$3:$5</definedName>
    <definedName name="_xlnm.Print_Titles" localSheetId="13">'ZAŁ 10'!$4:$5</definedName>
    <definedName name="_xlnm.Print_Titles" localSheetId="9">'ZAŁ 2'!$3:$8</definedName>
    <definedName name="_xlnm.Print_Titles" localSheetId="10">'ZAŁ 3'!$3:$9</definedName>
    <definedName name="_xlnm.Print_Titles" localSheetId="2">'ZAŁ 5'!$3:$9</definedName>
    <definedName name="_xlnm.Print_Titles" localSheetId="7">'ZAŁ 7'!$3:$7</definedName>
    <definedName name="_xlnm.Print_Titles" localSheetId="6">'ZAŁ 8'!$3:$7</definedName>
  </definedNames>
  <calcPr fullCalcOnLoad="1"/>
</workbook>
</file>

<file path=xl/sharedStrings.xml><?xml version="1.0" encoding="utf-8"?>
<sst xmlns="http://schemas.openxmlformats.org/spreadsheetml/2006/main" count="1044" uniqueCount="502">
  <si>
    <t xml:space="preserve"> o podjętych decyzjach umorzenia należności oraz udzielonych ulgach na podstawie uchwały Rady Gminy w Skarżysku Koscielnym z dnia 30 sierpnia 2006 roku  w sprawie szczegółowych zasad i trybu umarzania, odraczania lub rozkładania na raty spłat należności pieniężnych Gminy Skarżysko Kościelne lub  jej jednostek organizacyjnych, do których nie stosuje się przepisów ustawy - Ordynacja podatkowa, oraz wskazania organów do tego uprawnionych wg stanu na dzień 31.12.2009 r.                                                                                                                                          Podmiot dokonujący lub udzielający ulg - Wójt Gminy Skarżysko Kościelne                                                  </t>
  </si>
  <si>
    <t>Projekt: "Nad Żarnówką"- Gmina Skarżysko Kościelne: "Budowa i przystosowanie infrastruktury na potrzeby agroturystyki w Majkowie i Michałowie gm. Skarżysko Kościelne pow. Skarżyski"</t>
  </si>
  <si>
    <t>Priorytet IX: Rozwój wykształcenie i kompetencji w regionach</t>
  </si>
  <si>
    <t>Działanie 9.1 Wyrównywanie szans edukacyjnych i zapewniene wysokiej jakości usług edukacyjnych świadczonych w systemie oświaty, Poddziałanie 9.1.2. Wyrównywanie szans edukacyjnych uczniów z grup o utrudnionym dostępie do edukacji oraz zmniejszenie różnic w jakości usług edukacyjnych</t>
  </si>
  <si>
    <t>Projekt:"Bądź aktywny - możesz wygrać"</t>
  </si>
  <si>
    <t>Zespół Szkół Publicznych</t>
  </si>
  <si>
    <t>Przychody i rozchody budżetu za 2009 rok</t>
  </si>
  <si>
    <t>Dochody i wydatki związane z realizacją zadań z zakresu administracji rzadowej i innych zadań zleconych odrębnymi ustawami za 2009 r.</t>
  </si>
  <si>
    <t>OGÓŁEM ZA  2009 r.</t>
  </si>
  <si>
    <t>Dotacje podmiotowe w 2009  r.</t>
  </si>
  <si>
    <t>Dotacje celowe na zadania własne gminy realizowane przez podmioty należące
i nienależące do sektora finansów publicznych za 2009 r.</t>
  </si>
  <si>
    <t>Ochrony Środowiska i Gospodarki Wodnej za 2009 r.</t>
  </si>
  <si>
    <t>Stan środków obrotowych na koniec 2009 roku.</t>
  </si>
  <si>
    <t>Dotacja celowa na pomoc finansową udzielaną między jednostkami samorządu terytorialnego na dofinansowanie własnych zadań  inwestycyjnych i  zakupów inwestycyjnych (Pomoc finansowa)- " Projekt budowa chodnika w ciągu drogi powiatowej Nr 0576T Skarżysko - Majków - Parszów ".</t>
  </si>
  <si>
    <t>Dotacja celowa z budżetu na finansowanie lub dofinansowanie zadań zleconych do realizacji stowarzyszeniom - "Propagowanie tradycji i kultury naszego regionu, organizacja dożynek, festynów, festiwali i przeglądów zespołów śpiewczych i muzycznych. Kształtowanie postaw patriotycznych, pielegnowanie tradycji lokalnych i regionalnych, wspieranie działalności wychowawczej przez organizacje zajęć świetlicowych propagujących aktywność obywatelską" - Organizacja festynu z okazji "Dnia Dziecka"</t>
  </si>
  <si>
    <t>Dotacja celowa z budżetu na finansowanie i dofinansowanie zadań zlecanych do realizacji stowarzyszonych - "Upowszechnianie kultury fizycznej i sportu - zajęcia i szkolenia oraz organizacja imprez, zawodów i rozgrywek sportowo- rekreacyjnych dla mieszkańców gminy, skierowanych do szerokiej grupy uczestników wraz z wyjazdami na turnieje i zawody sportowe" -Integracja dzieci i młodzieży, promocja aktywności fizycznej jako lekarstwo na zdrowie.</t>
  </si>
  <si>
    <t>Rozchody z tytułu innych rozliczeń (lokaty terminowe)</t>
  </si>
  <si>
    <t>Dotacja celowa z budżetu na finansowanie lub dofinansowanie zadań zleconych do realizacji stowarzyszenoim - "Propagowanie tradycji  i kultury naszego regionu, organizacja dożynek, festynów, festiwali i przeglądów zespołów śpiewczych i muzycznych. Kształtowanie postaw patriotycznych, pielęgnowanie tradycji lokalnych i regionalnych, wspieranie działalności wychowawczej przez organizacje  zajęć świetlicowych propagujących aktywność obywatelską" - Propagowanie patriotyzmu wśród dzieci i młodzieży poprzez działanie świetlicy środowiskowej przy Stowarzyszeniu OSP L.Pole</t>
  </si>
  <si>
    <t>Wyszczególnienie</t>
  </si>
  <si>
    <t>4.</t>
  </si>
  <si>
    <t>Dział</t>
  </si>
  <si>
    <t>Rozdział</t>
  </si>
  <si>
    <t>§</t>
  </si>
  <si>
    <t>Treść</t>
  </si>
  <si>
    <t>w tym:</t>
  </si>
  <si>
    <t>Wydatki</t>
  </si>
  <si>
    <t>Przychody</t>
  </si>
  <si>
    <t>I.</t>
  </si>
  <si>
    <t>1.</t>
  </si>
  <si>
    <t>2.</t>
  </si>
  <si>
    <t>3.</t>
  </si>
  <si>
    <t>II.</t>
  </si>
  <si>
    <t>III.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</si>
  <si>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</si>
  <si>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</si>
  <si>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</si>
  <si>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</si>
  <si>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</si>
  <si>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</si>
  <si>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</si>
  <si>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</si>
  <si>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</si>
  <si>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</si>
  <si>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</si>
  <si>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</si>
  <si>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</si>
  <si>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</si>
  <si>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</si>
  <si>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</si>
  <si>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</si>
  <si>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</si>
  <si>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</si>
  <si>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</si>
  <si>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</si>
  <si>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Wydatki bieżące</t>
  </si>
  <si>
    <t>IV.</t>
  </si>
  <si>
    <t>Wydatki majątkowe</t>
  </si>
  <si>
    <t>Rozdz.</t>
  </si>
  <si>
    <t>w złotych</t>
  </si>
  <si>
    <t>Nazwa zadania</t>
  </si>
  <si>
    <t>Nazwa instytucji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</si>
  <si>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</si>
  <si>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</si>
  <si>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</si>
  <si>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</si>
  <si>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</si>
  <si>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</si>
  <si>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</si>
  <si>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</si>
  <si>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</si>
  <si>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</si>
  <si>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</si>
  <si>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</si>
  <si>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Lp.</t>
  </si>
  <si>
    <t>Łączne nakłady finansowe</t>
  </si>
  <si>
    <t>Klasyfikacja
§</t>
  </si>
  <si>
    <t>Stan środków obrotowych na początek roku</t>
  </si>
  <si>
    <t>§ 931</t>
  </si>
  <si>
    <t>Jednostka org. realizująca zadanie lub koordynująca program</t>
  </si>
  <si>
    <t xml:space="preserve">A.      
B.
C.
D. </t>
  </si>
  <si>
    <t xml:space="preserve">Obligacje </t>
  </si>
  <si>
    <t>Planowane wydatki</t>
  </si>
  <si>
    <t>z tego: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</si>
  <si>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</si>
  <si>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</si>
  <si>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</si>
  <si>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</si>
  <si>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</si>
  <si>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</si>
  <si>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</si>
  <si>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dochody własne jst</t>
  </si>
  <si>
    <t>dotacje i środki pochodzące z innych  źr.*</t>
  </si>
  <si>
    <t>dotacje i środki pochodzące
z innych  źr.*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</si>
  <si>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</si>
  <si>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</si>
  <si>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</si>
  <si>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</si>
  <si>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</si>
  <si>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</si>
  <si>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</si>
  <si>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</si>
  <si>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</si>
  <si>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</si>
  <si>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</si>
  <si>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</si>
  <si>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</si>
  <si>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</si>
  <si>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10.</t>
  </si>
  <si>
    <t>Inne źródła (wolne środki)</t>
  </si>
  <si>
    <t>Nazwa zadania inwestycyjnego</t>
  </si>
  <si>
    <t>Rolnictwo i łowiectwo</t>
  </si>
  <si>
    <t>Wytwarzanie i zaopatrywanie w energię elektryczną, gaz i wodę</t>
  </si>
  <si>
    <t>Dostarczanie wody</t>
  </si>
  <si>
    <t>Pozostała działalność</t>
  </si>
  <si>
    <t>Gospodarka mieszkaniowa</t>
  </si>
  <si>
    <t>Gospodarka gruntami i nieruchomościami</t>
  </si>
  <si>
    <t>Administracja publiczna</t>
  </si>
  <si>
    <t>Urzędy gmin</t>
  </si>
  <si>
    <t>Udziały gmin w podatkach stanowiących dochód budżetu państwa</t>
  </si>
  <si>
    <t>Różne rozliczenia</t>
  </si>
  <si>
    <t>Oświata i wychowanie</t>
  </si>
  <si>
    <t>Szkoły podstawowe</t>
  </si>
  <si>
    <t>Pomoc społeczna</t>
  </si>
  <si>
    <t>Usługi opiekuńcze i specjalistyczne usługi opiekuńcze</t>
  </si>
  <si>
    <t>Edukacyjna opieka wychowawcza</t>
  </si>
  <si>
    <t>Świetlice szkolne</t>
  </si>
  <si>
    <t>II. SUBWENCJA OGÓLNA</t>
  </si>
  <si>
    <t>Część oświatowa subwencji ogólnej dla jednostek samorządu terytorialnego</t>
  </si>
  <si>
    <t>III. DOTACJE CELOWE OTRZYMANE Z BUDŻETU PAŃSTWA NA ZADANIA ZLECONE</t>
  </si>
  <si>
    <t>Urzędy naczelnych organów władzy państwowej, kontroli i ochrony prawa oraz sądownictwa</t>
  </si>
  <si>
    <t xml:space="preserve">Urzędy naczelnych organów władzy państwowej, kontroli i ochrony prawa </t>
  </si>
  <si>
    <t>IV. DOTACJE CELOWE OTRZYMANE Z BUDŻETU PAŃSTWA NA ZADANIA WŁASNE</t>
  </si>
  <si>
    <t>Ośrodki pomocy społecznej</t>
  </si>
  <si>
    <t>Transport i łączność</t>
  </si>
  <si>
    <t>Drogi publiczne gminne</t>
  </si>
  <si>
    <t>Pozostałe zadania w zakresie polityki społecznej</t>
  </si>
  <si>
    <t>Gospodarka komunalna i ochrona środowiska</t>
  </si>
  <si>
    <t>Gospodarka ściekowa i ochrona wód</t>
  </si>
  <si>
    <t>Dochody z najmu i dzierżawy składników majątkowych Skarbu Państwa, jednostek samorządu terytorialnego lub innych jednostek zaliczanych do sektora finansów publicznych oraz innych umów o podobnym charakterze</t>
  </si>
  <si>
    <t>Odsetki od nieterminowych wpłat z tytułu podatków i opłat</t>
  </si>
  <si>
    <t xml:space="preserve">Wpływy z różnych dochodów </t>
  </si>
  <si>
    <t>Załącznik Nr 2</t>
  </si>
  <si>
    <t>Izby rolnicze</t>
  </si>
  <si>
    <t>Plany zagospodarowania przestrzennego</t>
  </si>
  <si>
    <t>Promocja jednostek samorządu terytorialnego</t>
  </si>
  <si>
    <t>Bezpieczeństwo publiczne i ochrona przeciwpożarowa</t>
  </si>
  <si>
    <t>Ochotnicze straże pożarne</t>
  </si>
  <si>
    <t>Obrona cywilna</t>
  </si>
  <si>
    <t>Obsługa długu publicznego</t>
  </si>
  <si>
    <t>Obsługa papierów wartościowych, kredytów i pożyczek jedn. samorz. teryt.</t>
  </si>
  <si>
    <t>Rezerwy ogólne i celowe</t>
  </si>
  <si>
    <t>Gimnazja</t>
  </si>
  <si>
    <t>Dowożenie uczniów do szkół</t>
  </si>
  <si>
    <t>Dokształcanie i doskonalenie nauczycieli</t>
  </si>
  <si>
    <t>Ochrona zdrowia</t>
  </si>
  <si>
    <t>Lecznictwo ambulatoryjne</t>
  </si>
  <si>
    <t>Zwalczanie narkomanii</t>
  </si>
  <si>
    <t>Przeciwdziałanie alkoholizmowi</t>
  </si>
  <si>
    <t>Domy Pomocy Społecznej</t>
  </si>
  <si>
    <t>Dodatki mieszkaniowe</t>
  </si>
  <si>
    <t>Powiatowe urzędy pracy</t>
  </si>
  <si>
    <t>Gospodarka odpadami</t>
  </si>
  <si>
    <t>Kultura i ochrona dziedzictwa narodowego</t>
  </si>
  <si>
    <t>Pozostałe zadania w zakresie kultury</t>
  </si>
  <si>
    <t>Biblioteki</t>
  </si>
  <si>
    <t>Kultura fizyczna i sport</t>
  </si>
  <si>
    <t>Urzędy wojewódzkie</t>
  </si>
  <si>
    <t>Urzędy naczelnych organów władzy państwowej, kontroli i ochrony prawa</t>
  </si>
  <si>
    <t>Podatek od nieruchomości</t>
  </si>
  <si>
    <t>Podatek od posiadania psów</t>
  </si>
  <si>
    <t>Wpływy z usług</t>
  </si>
  <si>
    <t>Podatek od czynności cywilnoprawnych</t>
  </si>
  <si>
    <t>Wpływy z podatku dochodowego od osób fizycznych</t>
  </si>
  <si>
    <t>Zasiłki i pomoc w naturze oraz składki na ubezpieczenia emerytalne i rentowe</t>
  </si>
  <si>
    <t>Załącznik Nr 1</t>
  </si>
  <si>
    <t>Wpływy z różnych dochodów</t>
  </si>
  <si>
    <t>Urząd Gminy</t>
  </si>
  <si>
    <t>Składka na "Utylizator"</t>
  </si>
  <si>
    <t>Konkursy ekologiczne</t>
  </si>
  <si>
    <t xml:space="preserve"> </t>
  </si>
  <si>
    <t>Dział klasy-fikacji</t>
  </si>
  <si>
    <t>Źródło dochodów (paragrafy klasyfikacji)</t>
  </si>
  <si>
    <t>% wyk.</t>
  </si>
  <si>
    <t>DYSPONENT GŁÓWNY</t>
  </si>
  <si>
    <t>I. DOCHODY WŁASNE GMINY</t>
  </si>
  <si>
    <t xml:space="preserve">Wpływy ze sprzedaży składników majątkowych </t>
  </si>
  <si>
    <t xml:space="preserve">Pozostała działalność </t>
  </si>
  <si>
    <t>Dochody jednostek samorządu terytorialnego związane z realizacją zadań z zakresu adminisrtacji rządowej oraz innych zadań zleconych ustawami</t>
  </si>
  <si>
    <t>Podatek od działalności gospodarczej osób fizycznych, opłacany w formie karty podatkowej</t>
  </si>
  <si>
    <t>Wpływy z podatku rolnego, podatku leśnego, podatku od czynności cywilnoprawnych, podatków i opłat lokalnych od osób prawnych i innych jednostek organizacyjnych</t>
  </si>
  <si>
    <t>Podatek rolny</t>
  </si>
  <si>
    <t>Podatek leśny</t>
  </si>
  <si>
    <t>Wpływy z podatku rolnego, podatku leśnego, podatku od spadków i darowizn, podatku od czynności cywilnoprawnych oraz podatków i opłat lokalnych od osób fizycznych</t>
  </si>
  <si>
    <t xml:space="preserve"> Podatek leśny</t>
  </si>
  <si>
    <t>Podatek od środków transportowych</t>
  </si>
  <si>
    <t>Podatek od spadków i darowizn</t>
  </si>
  <si>
    <t>Wpływy z opłaty targowej</t>
  </si>
  <si>
    <t>Wpływy z innych opłat stanowiacych dochody jednostek samorzadu terytorialnego na podstawie ustaw</t>
  </si>
  <si>
    <t>Wpływy z opłaty skarbowej</t>
  </si>
  <si>
    <t>Wpływy z innych lokalnych opłat pobieranych przez jednostki samorządu terytorialnego na podstawie odrębnych ustaw</t>
  </si>
  <si>
    <t>Podatek dochodowy od osób fizycznych</t>
  </si>
  <si>
    <t>Podatek dochodowy od osób prawnych</t>
  </si>
  <si>
    <t>Pozostałe odsetki</t>
  </si>
  <si>
    <t>Otrzymane spadki, zapisy i darowizny w postaci pieniężnej</t>
  </si>
  <si>
    <t>Przedszkola</t>
  </si>
  <si>
    <t>Wpływy z różnych opłat</t>
  </si>
  <si>
    <t xml:space="preserve">Gimnazja </t>
  </si>
  <si>
    <t>Zespoły obsługi ekonomiczno-administracyjnej szkół</t>
  </si>
  <si>
    <t>Wpływy z usług( za usługi opiekuńcze)</t>
  </si>
  <si>
    <t xml:space="preserve">RAZEM DOCHODY WŁASNE </t>
  </si>
  <si>
    <t>Subwencje ogólne z budżetu państwa</t>
  </si>
  <si>
    <t>Część wyrównawcza subwencji ogólnej dla gmin</t>
  </si>
  <si>
    <t>Część równoważąca subwencji ogólnej dla gmin</t>
  </si>
  <si>
    <t>RAZEM SUBWENCJE</t>
  </si>
  <si>
    <t>Dotacje celowe otrzymane z budżetu państwa na realizację zadań bieżących  z zakresu administracji rządowej oraz innych zadań zleconych gminie (związkom gmin) ustawami</t>
  </si>
  <si>
    <t>U.W.</t>
  </si>
  <si>
    <t>Dotacje celowe otrzymane z budżetu państwa na realizację zadań bieżących z zakresu administracji rządowej oraz innych zadań zleconych gminie (związkom gmin)ustawami</t>
  </si>
  <si>
    <t>KRAJOWE BIURO WYBORCZE</t>
  </si>
  <si>
    <t>RAZEM DOTACJE NA ZADANIA ZLECONE</t>
  </si>
  <si>
    <t>IV. DOTACJE CELOWE OTRZYMANE Z BUDŻETU PAŃSTWA NA ZADANIA REALIZOWANE NA PODSTAWIE POROZUMIEŃ Z ORGANAMI ADMINISTRACJI RZĄDOWEJ</t>
  </si>
  <si>
    <t>Dotacje celowe otrzymane z budżetu państwa na zadania bieżące realizowane przez gminę na podstawie porozumień z organami  administracji rządowej</t>
  </si>
  <si>
    <t>RAZEM DOTACJE NA ZADANIA REALIZOWANE NA PODSTAWIE POROZUMIEŃ</t>
  </si>
  <si>
    <t>Dotacje celowe otrzymane z budżetu państwa na realizację własnych zadań bieżących gmin (związków gmin)</t>
  </si>
  <si>
    <t>Dotacje celowe otrzymane z budżetu państwa na realizację własnych zadań bieżących gmin</t>
  </si>
  <si>
    <t>Dotacje celowe otrzymane z budżetu państwa na realizację inwestycji i zakupów inwestycyjnych własnych gmin( zwiazków gmin)</t>
  </si>
  <si>
    <t>Pomoc materialna dla uczniów</t>
  </si>
  <si>
    <t xml:space="preserve">   RAZEM DOTACJE NA ZADANIA WŁASNE</t>
  </si>
  <si>
    <t>Dotacje otrzymane z funduszy celowych na realizację zadań bieżących jednostek sektora finansów publicznych</t>
  </si>
  <si>
    <t xml:space="preserve">   RAZEM DOTACJE Z FUNDUSZY CELOWYCH</t>
  </si>
  <si>
    <t>Środki na dofinansowanie własnych zadań bieżacych gmin, powiatów, samorządów województw, pozyskane z innych źródeł</t>
  </si>
  <si>
    <t>Srodki na dofinansowanie własnych inwestycji gmin, powiatów, samorządów województw pozyskane z innych źródeł</t>
  </si>
  <si>
    <t>Wpływy z różnych dochodów (PUP)</t>
  </si>
  <si>
    <t>Rozdz</t>
  </si>
  <si>
    <t>Plan</t>
  </si>
  <si>
    <t xml:space="preserve">Wykonanie </t>
  </si>
  <si>
    <t>%</t>
  </si>
  <si>
    <t>Wykonanie</t>
  </si>
  <si>
    <t>Wyk.</t>
  </si>
  <si>
    <t>Pl.</t>
  </si>
  <si>
    <t>Działalność usługowa</t>
  </si>
  <si>
    <t xml:space="preserve">Dochody od osób prawnych,od osób fizycznych i od innych jednostek nieposiadających osobowości prawnej oraz wydatki związane z ich poborem  </t>
  </si>
  <si>
    <t xml:space="preserve">Pobór podatków, opłat i niepodatkowych należności budżetowych </t>
  </si>
  <si>
    <t>Oddziały przedszkolne w szkołach podstawowych</t>
  </si>
  <si>
    <t>Zasiłki i pomoc w naturze oraz składki na ubezp. emerytalne i rentowe- zadania własne</t>
  </si>
  <si>
    <t>Powiatowe Urzędy Pracy</t>
  </si>
  <si>
    <t>Oczyszczanie miast i wsi</t>
  </si>
  <si>
    <t>Oświetlenie ulic,placów i dróg</t>
  </si>
  <si>
    <t>Wydatki ogółem</t>
  </si>
  <si>
    <t>Dotacje ogółem</t>
  </si>
  <si>
    <t xml:space="preserve">Plan dotacji </t>
  </si>
  <si>
    <t xml:space="preserve">Wykonanie dotacji </t>
  </si>
  <si>
    <t>Plan dotacji</t>
  </si>
  <si>
    <t>Wykonanie dotacji</t>
  </si>
  <si>
    <t>Wykonanie przychodów i wydatków Gminnego Funduszu</t>
  </si>
  <si>
    <t>`</t>
  </si>
  <si>
    <t>Załącznik Nr 7</t>
  </si>
  <si>
    <t>w  złotych</t>
  </si>
  <si>
    <t>Domy i ośrodki kultury, świetlice                 i kluby</t>
  </si>
  <si>
    <t>Zadania w zakresie kultury fizycznej             i sportu</t>
  </si>
  <si>
    <t>Wykonanie w roku  budżetowym</t>
  </si>
  <si>
    <t>Wykonanie w roku budżetowym</t>
  </si>
  <si>
    <t>wydatki z tytułu poręczeń i gwarancji</t>
  </si>
  <si>
    <t xml:space="preserve">wynagrodzenia </t>
  </si>
  <si>
    <t>pochodne od wynagrodzeń</t>
  </si>
  <si>
    <t>dotacje</t>
  </si>
  <si>
    <t>Załącznik Nr 5</t>
  </si>
  <si>
    <t>wydatki na obsługę długu        ( odsetki)</t>
  </si>
  <si>
    <t>Załącznik Nr 3</t>
  </si>
  <si>
    <t>Załącznik Nr 8</t>
  </si>
  <si>
    <t>Załącznik Nr 10</t>
  </si>
  <si>
    <t>Załącznik Nr 11</t>
  </si>
  <si>
    <t>Dochody jednostek samorządu terytorialnego związane z realizacją zadań z zakresu administracji rządowej oraz innych zadań zleconych ustawami</t>
  </si>
  <si>
    <t xml:space="preserve">Lokalny transport zbiorowy </t>
  </si>
  <si>
    <t>Drogi publiczne powiatowe</t>
  </si>
  <si>
    <t>Zarządzanie kryzysowe</t>
  </si>
  <si>
    <t xml:space="preserve">Składki na ubezp. zdr. opłacane za osoby pobierające niektóre świadcz. z pomocy społ., niektóre świadczenia rodzinne oraz za osoby uczestniczące w zajęciach w centrum intergacji społecznej  </t>
  </si>
  <si>
    <t>2010 r.</t>
  </si>
  <si>
    <t>wydatki na obsługę długu               ( odsetki)</t>
  </si>
  <si>
    <t>Załącznik Nr 6</t>
  </si>
  <si>
    <t xml:space="preserve">Wpłaty z tytułu odpłatnego nabycia prawa własności oraz prawa użytkowania wieczystego nieruchomości </t>
  </si>
  <si>
    <t>V. DOTACJE CELOWE OTRZYMANE Z FUNDUSZY CELOWYCH</t>
  </si>
  <si>
    <t xml:space="preserve">Pozostałe odsetki </t>
  </si>
  <si>
    <t>Urzędy gmin ( miast i miast na prawach powiatu)</t>
  </si>
  <si>
    <t>Dochody od osób prawnych, od osób fizycznych i od innych jednostek nieposiadających osobowości prawnej oraz wydatki związane z ich poborem</t>
  </si>
  <si>
    <t xml:space="preserve">Wpływy z opłat za wydawanie zezwoleń na sprzedaż alkoholu </t>
  </si>
  <si>
    <t>Utrzymanie zieleni w miastach i gminach</t>
  </si>
  <si>
    <t>Składki na ubezpieczenia zdrowotne opłacane za osoby pobierające niektóre świadczenia z  pomocy społecznej, niektóre świadczenia rodzinne oraz za osoby uczestniczące w zajęciach w centrum intergacji społecznej</t>
  </si>
  <si>
    <t>Środki na dofinansowanie własnych zadań bieżących gmin (związków gmin), powiatów (związków powiatów), samorządów województw, pozyskane z innych źródeł</t>
  </si>
  <si>
    <t xml:space="preserve">Wpływy z tytułu pomocy finansowej udzielanej między jednostkami samorządu terytorialnego na dofinansowanie własnych zadań bieżących </t>
  </si>
  <si>
    <t>Środki na dofinansowanie własnych zadań bieżacych gmin, powiatów, samorządów województw, pozyskane z innych źródeł (Finansowanie z innych środków bezzwrotnych)</t>
  </si>
  <si>
    <t>Przebudowa drogi gminnej w miejscowości Kierz Niedźwiedzi -droga relacji Kierz Niedźwiedzi- Gąsawy Rządowe (lata 2008-2009)</t>
  </si>
  <si>
    <t>Przebudowa drogi gminnej w miejscowości Majków, ulica Św. Anny (lata 2008-2010)</t>
  </si>
  <si>
    <t>w zł</t>
  </si>
  <si>
    <t>L.p.</t>
  </si>
  <si>
    <t>Źródła finansowania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</si>
  <si>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</si>
  <si>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</si>
  <si>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</si>
  <si>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</si>
  <si>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</si>
  <si>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</si>
  <si>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</si>
  <si>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</si>
  <si>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</si>
  <si>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</si>
  <si>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</si>
  <si>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</si>
  <si>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</si>
  <si>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</si>
  <si>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Załącznik Nr 4a</t>
  </si>
  <si>
    <t>Załącznik Nr 4</t>
  </si>
  <si>
    <t>Budowa oświetlenia ulicznego</t>
  </si>
  <si>
    <t>Załącznik Nr 3a</t>
  </si>
  <si>
    <t>Plan wydatków</t>
  </si>
  <si>
    <t>Wpływy z opłat za zarząd, użytkowanie i użytkowanie wieczyste nieruchomości</t>
  </si>
  <si>
    <t>Wydatki na wniesienie wkładów do MPWiK Sp. z o.o. w Skarżysku-Kamiennej na realizację zadania " Budowa i modernizacja kanalizacji sanitarnej w Skarżysku-Kamiennej i Skarżysku Kościelnym" (2008-2011)</t>
  </si>
  <si>
    <t xml:space="preserve">Program:     Program Operacyjny  Kapitał Ludzki </t>
  </si>
  <si>
    <t>GOPS</t>
  </si>
  <si>
    <t>Projekt: "Od marginalizacji do aktywizacji - eliminowanie wykluczenia społecznego w Gminie Skarżysko Kościelne"</t>
  </si>
  <si>
    <t xml:space="preserve">A.      
 </t>
  </si>
  <si>
    <t>B.</t>
  </si>
  <si>
    <t>C.</t>
  </si>
  <si>
    <t>D.</t>
  </si>
  <si>
    <t>Stołówki szkolne</t>
  </si>
  <si>
    <t>Wpływy ze zwrotów dotacji wykorzystanych niezgodnie z przeznaczeniem lub pobranych w nadmiernej wysokości</t>
  </si>
  <si>
    <t>Wpływy i wydatki związane z gromadzeniem środków z opłat produktowych</t>
  </si>
  <si>
    <t>Wpływy z opłaty produktowej</t>
  </si>
  <si>
    <t>Dotacje rozwojowe oraz środki na finansowanie Wspólnej Polityki Rolnej</t>
  </si>
  <si>
    <t>Dotacje rozwojowe</t>
  </si>
  <si>
    <t xml:space="preserve">VII. ŚRODKI INNE </t>
  </si>
  <si>
    <t>RAZEM ŚRODKI INNE</t>
  </si>
  <si>
    <t>RAZEM ŚRODKI POZYSKANE Z INNYCH  ŹRÓDEŁ I DOTACJE ROZWOJOWE</t>
  </si>
  <si>
    <t>Zakupy inwestycyjne     ( komputer wraz z oprogramowaniem,           laptop i inne) do realizacji programu Kapitał Ludzki</t>
  </si>
  <si>
    <t>Nazwa dłużnika                                /wpisać:osoba fizyczna, osoba prawna, jed. nieposiadajaca os. prawnej/</t>
  </si>
  <si>
    <t>Liczba dłużników</t>
  </si>
  <si>
    <t>Kwota należności                   / w złotych/</t>
  </si>
  <si>
    <t>Kwota umorzenia, odroczenia, rozłożenia na raty (w złotych)</t>
  </si>
  <si>
    <t>Termin odroczenia, rozłożenia na raty (ostatnia rata miesiąc/rok)</t>
  </si>
  <si>
    <t>Tytuł powstałej należnosci</t>
  </si>
  <si>
    <t>Należność główna</t>
  </si>
  <si>
    <t>Odsetki i należności uboczne</t>
  </si>
  <si>
    <t>Umorzenie</t>
  </si>
  <si>
    <t>osoba fizyczna</t>
  </si>
  <si>
    <t>woda</t>
  </si>
  <si>
    <t>odpady</t>
  </si>
  <si>
    <t>Odroczenie</t>
  </si>
  <si>
    <t>Rozłożenie na raty</t>
  </si>
  <si>
    <t>..........................................</t>
  </si>
  <si>
    <t>.........................................</t>
  </si>
  <si>
    <t>Główny Księgowy</t>
  </si>
  <si>
    <t>Data</t>
  </si>
  <si>
    <t>Kierownik jednostki</t>
  </si>
  <si>
    <t>Załącznik Nr 14</t>
  </si>
  <si>
    <t>Świadczenia rodzinne, świadczenia z funduszu alimentacyjnego oraz składki na ubezpieczenia emerytalne i rentowe z ubezpieczenia społecznego</t>
  </si>
  <si>
    <t>Wybory do Parlamentu Europejskiego</t>
  </si>
  <si>
    <t>Obiekty sportowe</t>
  </si>
  <si>
    <t>Wybory do rad gmin, rad powiatów i sejmików województw, wybory wójtow, burmistrzów i prezydentów miast oraz referenda gminne, powiatowe i wojewódzkie</t>
  </si>
  <si>
    <t>Jednostka otrzymująca dotację</t>
  </si>
  <si>
    <t>Powiat Skarżyski</t>
  </si>
  <si>
    <t>Stowarzyszenie OSP Lipowe Pole</t>
  </si>
  <si>
    <t>Dotacja podmiotowa dla SPZOZ na realizację programu " Zapobieganie chorobom zakaźnym- szczepienia ochronne u pacjentów SPZOZ"</t>
  </si>
  <si>
    <t xml:space="preserve">Dotacja podmiotowa z budżetu dla jednostek niezaliczanych do sektora finansów publicznych - Stowarzyszenia OSP </t>
  </si>
  <si>
    <t>wynagrodzenia i pochodne od wynagrodzeń</t>
  </si>
  <si>
    <t>pozostałe</t>
  </si>
  <si>
    <t>Limity wydatków na wniesienie wkładów do spółek prawa handlowego w latach 2009 - 2011</t>
  </si>
  <si>
    <t>wydatki poniesione do 31.12.2008 r.</t>
  </si>
  <si>
    <t>plan roku budżetowego 2009 (10+11+12+13)</t>
  </si>
  <si>
    <t>2011 r.</t>
  </si>
  <si>
    <t>Limity wydatków na wieloletnie programy inwestycyjne w latach 2009 - 2011</t>
  </si>
  <si>
    <t>Zadania inwestycyjne roczne w 2009 r.</t>
  </si>
  <si>
    <t>Planowane wydatki budżetowe na realizację zadań programu w latach 2010 - 2011</t>
  </si>
  <si>
    <t>Razem 2010 - 2011</t>
  </si>
  <si>
    <t>Wydatki poniesione do 31.12.2008 r.</t>
  </si>
  <si>
    <t>po 2011 roku</t>
  </si>
  <si>
    <t>Dotacja celowa przekazana gminie na zadania bieżące realizowane na podstawie porozumień (umów) miedzy jednostkami samorządu terytorialnego- współdziałanie w zakresie funkcjonowania Izby Wytrzeźwień w Kielcach i realizacja zadań dotyczących przeciwdziałania alkoholizmowi.</t>
  </si>
  <si>
    <t>Miasto Kielce</t>
  </si>
  <si>
    <t>Miasto Skarżysko - Kamienna</t>
  </si>
  <si>
    <t>Wyłonione w drodze konkursu - Stowarzyszenie "Nasza Gmina"</t>
  </si>
  <si>
    <t>Wyłonione w drodze konkursu - Stowarzyszenie OSP w Grzybowej Górze</t>
  </si>
  <si>
    <t>Wyłonione w drodze konkursu - Stowarzyszenie na Rzecz Rozwoju Wsi Skarżysko Kościelne "GROM"</t>
  </si>
  <si>
    <t>Wyłonione w drodze konkursu - Stowatzyszenie OSP w Lipowym Polu</t>
  </si>
  <si>
    <t>Dotacja celowa z budżetu na finansowanie lub dofinansowanie zadań zleconych do realizacji stowarzyszeniom - "Propagowanie tradycji i kultury naszego regionu, organizowanie dożynek, festynów, festiwali i przeglądów zespołów śpiewczych i muzycznych. Kształtowanie postaw patriotycznych, pielęgnowanie tradycji lokalnych i regionalnych, wspieranie działalności wychowawczej przez organizacjezajęć świetlicowych propagujących aktywność obywatelską"- Organizacja przeglądów śpiewczych "Cudze chwalicie swego nie znacie"</t>
  </si>
  <si>
    <t>Wyłonione w drodze konkursu - Stowarzyszenie OSP w Lipowym Polu</t>
  </si>
  <si>
    <t>Wyłonione w drodze konkursu - Gminne Zrzeszenie "Ludowe Zespoły Sportowe"</t>
  </si>
  <si>
    <t>Dotacja celowa z budżetu na finansowanie lub dofinansowanie zadań zleconych do realizacji stowarzyszeniom - "Upowszechnianie kultury fizycznej i sportu - zajecia i szkolenia oraz organizacja impez, zawodów i rozgrywek sportowo- rekreacyjnych dla mieszkańców gminy, skierowanych do szerokiej grupy uczestników wraz z wyjazdami na turnieje i zawody sportowe".</t>
  </si>
  <si>
    <t xml:space="preserve">A.  215 000    
B.
C.
D. </t>
  </si>
  <si>
    <t>Urząd Gminy- informatyzacja urzędu (lata 2008-2010)</t>
  </si>
  <si>
    <t>Rozbudowa Szkoły Podstawowej w Grzybowej Górze (lata 2006-2010)</t>
  </si>
  <si>
    <t>Przebudowa i rozbudowa budynku SPZOZ w Skarżysku Kościelnym (lata 2006-2009)</t>
  </si>
  <si>
    <t>Budowa chodnika przy drogach powiatowych</t>
  </si>
  <si>
    <t>Zakup regałów przesuwnych do archiwum zakładowego</t>
  </si>
  <si>
    <t>Zakup zagęszczarki gruntowej</t>
  </si>
  <si>
    <t>Zakup i budowa wiat przystankowych</t>
  </si>
  <si>
    <t>Budowa kompleksu boisk sportowych wraz z zapleczem sanitarno-szatniowym w Skarżysku Kościelnym -"Moje boisko ORLIK 2012"</t>
  </si>
  <si>
    <t>Środki na dofinansowanie własnych inwesycji gmin (związków gmin), powiatów (związkow powiatów), samorządów województw, pozyskane z innych źródeł</t>
  </si>
  <si>
    <t>Dotacje celowe otzymane z budżetu państwa na realizację inwestycji i zakupów inwestycyjnych własnych gmin (związkow gmin)</t>
  </si>
  <si>
    <t xml:space="preserve">Kultura fizyczna i sport </t>
  </si>
  <si>
    <t xml:space="preserve">Wpływy z tytułu pomocy finansowej udzielanej między jednostkami samorządu terytorialnego na dofinansowanie zadań inwestycyjnych i zakupów inwestycyjnych </t>
  </si>
  <si>
    <t xml:space="preserve">Bezpieczeństwo publiczne i ochrona przeciwpożarowa </t>
  </si>
  <si>
    <t>V. ŚRODKI NA DOFINANSOWANIE ZADAŃ WŁASNYCH J.S.T. POZYSKANE Z INNYCH ŹRÓDEŁ I DOTACJE ROZWOJOWE</t>
  </si>
  <si>
    <t>Komendy powiatowe Policji</t>
  </si>
  <si>
    <t>Przebudowa drogi gminnej w miejscowości Skarżysko Kościelne ,ul. Olszynki (2009-2012)</t>
  </si>
  <si>
    <t>Rewitalizacja Gminy Skarżysko Kościelne - projekt pn. "Ożywienie przestrzeni wokół obiektów użyteczności publicznej wraz z poprawą bezpieczeństwa estetyki i funkcjonalności centrum Gminy Skarżysko Kościelne"(lata 2008-2010)</t>
  </si>
  <si>
    <t xml:space="preserve">Działanie: 7.1- Rozwój i upowrzechnianie aktywnej integracji, Poddziałanie 7.1.1.Rozwój i upowszechnianie aktywnej integracji przez osrodki pomocy społecznej </t>
  </si>
  <si>
    <t>2008-2009</t>
  </si>
  <si>
    <t>wydatki do poniesienia po 2011 roku</t>
  </si>
  <si>
    <t>Dotacja celowa w budżetu dla powiatu na zadania bieżące - Transport dzieci niepełnosprawnych zamieszkałych na terenie gminy Skarżysko Kościelne do Zespołu Placówek Specjalnych dla Niepełnosprawnych Ruchowo w Skarżysku - Kamiennej.</t>
  </si>
  <si>
    <t>Załącznik Nr 4 b</t>
  </si>
  <si>
    <t>do uchwały Nr XXVI/131/2008</t>
  </si>
  <si>
    <t>Rady Gminy w Skarżysku Kościelnym</t>
  </si>
  <si>
    <t xml:space="preserve">z dnia 30 grudnia 2008 r </t>
  </si>
  <si>
    <t>Planowane wydatki budżetowe na realizację zadań programu w latach 2010 - 20……</t>
  </si>
  <si>
    <t>2010 rok</t>
  </si>
  <si>
    <t>2011 rok</t>
  </si>
  <si>
    <t xml:space="preserve">Program:  Regionalny Program Operacyjny Województwa Świętokrzyskiego na lata 2007 - 2013 </t>
  </si>
  <si>
    <t>2008-2010</t>
  </si>
  <si>
    <t xml:space="preserve">Priorytet: Oś 3: "Podniesienie jakości systemu komunikacyjnego regionu" </t>
  </si>
  <si>
    <t>Działanie 3.2  "Rozwój systemów lokalnej infrastruktury komunikacyjnej"</t>
  </si>
  <si>
    <t>Projekt: "Przebudowa drogi gminnej w miejscowości Skarżysko Kościelne - ulica Polna i dojazd do ulicy Południowej"</t>
  </si>
  <si>
    <t>Projekt: "Przebudowa drogi gminnej w miejscowości Kierz Niedźwiedzi - droga relacji Kierz Niedźwiedzi - Gąsawy Rządowe"</t>
  </si>
  <si>
    <t>Projekt: "Przebudowa drogi gminnej w miejscowości Majków, ulica Św. Anny"</t>
  </si>
  <si>
    <t xml:space="preserve">Program:   Program Rozwoju Obszarów Wiejskich na lata 2007 - 2013 </t>
  </si>
  <si>
    <t>Urzad Gminy</t>
  </si>
  <si>
    <t xml:space="preserve">Priorytet </t>
  </si>
  <si>
    <t xml:space="preserve">Działanie:Odnowa i Rozwój Wsi </t>
  </si>
  <si>
    <t>Projekt: "Budowa Centrum Kulturalno - Oświatowego i Sportowego przy Szkole Podstawowej w Kierzu Niedźwiedzim"</t>
  </si>
  <si>
    <t xml:space="preserve">Program:   Program Operacyjny Kapitał Ludzki </t>
  </si>
  <si>
    <t xml:space="preserve">Program:  Regionalny  Program Operacyjny Województwa Świętokrzyskiego na lata 2007 - 2013 </t>
  </si>
  <si>
    <t xml:space="preserve">Priorytet VI: Wzmocnienie ośrodków miejskich i rewitalizacja małych miast" </t>
  </si>
  <si>
    <t xml:space="preserve">Działanie: Rewitalizacja małych miast  </t>
  </si>
  <si>
    <t>Projekt: "Rewitalizacja Gminy Skarżysko Kościelne - Ożywienie przestrzeni wokół obiektów użyteczności publicznej wraz z poprawą bezpieczeństwa, estetyki i funkcjonalnosci centrum Gminy Skarżysko Kościelne"</t>
  </si>
  <si>
    <t xml:space="preserve">Program:   Moje Boisko - Orlik 2012 </t>
  </si>
  <si>
    <t>2009-2010</t>
  </si>
  <si>
    <t xml:space="preserve">Projekt: Budowa gminnego boiska sportowego </t>
  </si>
  <si>
    <t xml:space="preserve">Plan po zmianach  </t>
  </si>
  <si>
    <t>Dochody bieżące</t>
  </si>
  <si>
    <t>Dochody majątkowe</t>
  </si>
  <si>
    <t>Przebudowa drogi gminnej w miejscowości Skarżysko Kościelne- ulica  Południowa na długości 710 m (lata 2008 -2009)</t>
  </si>
  <si>
    <t>Centrum Kulturalno-Oświatowe i Sportowe w Kierzu Niedźwiedzim (lata 2007-2010)</t>
  </si>
  <si>
    <t>Dotacja celowa przekazana dla gminy na inwestycje i zakupy inwestycyjne realizowane na podstawie porozumień (umów) miedzy jednostkami samorządu terytorialnego - Wspólne finansowanie przez Gminę Skarżysko - Kamienna oraz przez Gminę Skarżysko - Kościelne wykonania dokumentacji wniosku do Funduszu Spójności o dofinansowanie przedsięwzięcia pod nazwą "Budowa i modernizacja kanalizacji sanitarnej w Skarżysku - Kamiennej i Skarżysku Kościelnym".</t>
  </si>
  <si>
    <t>Dotacja podmiotowa z budżetu dla Samorządowej Instytucji Kultury -         Gminnej Biblioteki Publicznej</t>
  </si>
  <si>
    <t>Dotacja celowa na pomoc finansową udzielaną między jednostkami samorządu terytorialnego na dofinansowanie własnych zadań  inwestycyjnych i  zakupów inwestycyjnych (Pomoc finansowa)- " Przebudowa drogi  powiatowej nr 0555T w miejscowości Lipowe Pole ".</t>
  </si>
  <si>
    <t>Dotacja celowa z budżetu na finansowanie lub dofinansowanie zadań zleconych do realizacji stowarzyszeniom (środki otrzymane z PZU na dofinansowanie zakupu bramy garażowej OSP Lipowe Pole)</t>
  </si>
  <si>
    <t>Dotacja celowa z budżetu na finansowanie lub dofinansowanie zadań zleconych do realizacji stowarzyszeniom - "Propagowanie tradycji i kultury naszego regionu, organizowanie dożynek, festynów, festiwali i przeglądów zespołow śpiewaczych i muzycznych. Ksztatowanie postaw patriotycznych, pielęgnowanie tradycji lokalnych i regionalnych, wspieranie działalności wychowawczej przez organizacje zajęć świetlicowych propagujących aktywność obywatelską" -organizacja przeglądu zespołów regionalnych "To i owo na ludowo" wraz z prezentacją produktów regionalnych.</t>
  </si>
  <si>
    <t>Dotacja celowa z budżetu na finansowanie lub dofinansowanie zadań zleconych do realizacji stowarzyszeniom - "Propagowanie tradycji i kultury naszego regionu, organizacja dożynek, festynów, festiwali i przeglądów zespołów śpiewaczych i muzycznych. Ksztłtowanie postaw patriotycznych, pielęgnowanie tradycji lokalnych i regionalnych, wspieranie działalności wychowawczej przez organizacje zajęć świetlicowych propagujących aktywność obywatelską" - Festyn rodzinny.</t>
  </si>
  <si>
    <t>Dotacja celowa z budżetu na finansowanie lub dofinansowanie zadań zlecowych do realizacji stowarzyszeniom - "Propagowanie tradycji i kultury naszego regionu, organizacja dożynek, festynów, festiwali i przeglądów zespołów śpiewaczych i muzycznych. Kształtowanie postaw patriotycznych, pielęgnowanie tradycji lokalnych i regionalnych, wspieranie działalnosci wychowawczych przez organizacje zajęć świetlicowych propagujących aktywność obywatelską" -Festyn rodzinny</t>
  </si>
  <si>
    <t>Dochody i wydatki związane z realizacją zadań realizowanych wspólniez innymi jednostkami samorządu terytorialnego</t>
  </si>
  <si>
    <t>Dochody i wydatki związane z pomocą rzeczową lub finansową realizowaną na podstawie porozumień między jst</t>
  </si>
  <si>
    <t>Rady gmin (miast i miast na prawach powiatu)</t>
  </si>
  <si>
    <t>Urzędy gmin (miast i miast na prawach powiatu)</t>
  </si>
  <si>
    <t>Odsetki od dotacji wykorzystanych niezgodnie z przeznaczeniem lub pobranych w nadmiernej wysokości</t>
  </si>
  <si>
    <t xml:space="preserve">Wykonanie za 2009 r. </t>
  </si>
  <si>
    <t>Wykonanie za 2009 r.</t>
  </si>
  <si>
    <t>RAZEM WYKONANIE DOCHODÓW ZA 2009 ROK</t>
  </si>
  <si>
    <t>Różne rozliczenia finansowe</t>
  </si>
  <si>
    <t xml:space="preserve">Wybory do rad gmin, rad powiatów i sejmków województw, wybory wójtów, burmistrzów i prezydentów miast oraz referenda gminne, powiatowe i wojewódzkie </t>
  </si>
  <si>
    <t>Dotacje rozwojowe (środki z Unii Europejskiej)</t>
  </si>
  <si>
    <t>Dotacje celowe otrzymane z budżetu państwa na realizację zadań bieżących z zakresu administracji rządowej oraz innych zadań zleconych gminie (związkom gmin) ustawami</t>
  </si>
  <si>
    <t>PLAN I WYKONANIE  WYDATKÓW ZA 2009 ROK</t>
  </si>
  <si>
    <t>"Budowa sieci kanalizacji sanitarnej z przykanalikami do granic nieruchomości wraz z przepompowniami ścieków i zasilaniem elektrycznym przpompowni w miejscowości Michałów (lata 2009-2012)</t>
  </si>
  <si>
    <t>Przebudowa dróg gminnych w miejscowości Skarżysko Kościelne- ulica Polna i dojazd do ulicy Południowej (lata 2008-2010)</t>
  </si>
  <si>
    <t>Przebudowa drogi gminnej w miejscowości Majków, ul. Dębowa Nr 379010T na długości 616 m (lata 2009-2011)</t>
  </si>
  <si>
    <t>11.</t>
  </si>
  <si>
    <t>12.</t>
  </si>
  <si>
    <t>13.</t>
  </si>
  <si>
    <t>Rewitalizacja Gminy Skarżysko Kościelne - projekt pn." Bezpieczeństwo i funkcjonalność centrum gminy Skarżysko Kościelne - etap II" (lata 2009-2011)</t>
  </si>
  <si>
    <t>14.</t>
  </si>
  <si>
    <t>"Nad Żarnówka" - Gmina Skarżysko Kościelne "Budowa i przystosowanie infrastruktury na potrzeby agroturystyki w Majkowie i Michałowie gm. Skarżysko Kościelne pow. Skarżyski" (lata 2009 - 2010)</t>
  </si>
  <si>
    <t>Zakup tablic interaktywnych, urządzenia drukującego wielofunkcyjnego, telewizorów LCD, serwera i laptopa w ramach programu Kapitał Ludzki</t>
  </si>
  <si>
    <t xml:space="preserve">A.       </t>
  </si>
  <si>
    <t>Zespół Szkół Publicznych w Skarżysku Kościelnym</t>
  </si>
  <si>
    <t>Ogółem za 2009 rok</t>
  </si>
  <si>
    <t>Wydatki na programy i projekty realizowane ze środków pochodzących z budżetu Unii Europejskiej oraz innych źródeł zagranicznych, niepodlegających zwrotowi za 2009 rok</t>
  </si>
  <si>
    <t>Wydatki bieżące na programy i projekty realizowane ze środków pochodzących z budżetu Unii Europejskiej oraz innych źródeł zagranicznych, niepodlegających zwrotowi za 2009 rok</t>
  </si>
  <si>
    <t>Priorytet IX: - Rozwój wykształecenia i kompetencji w regionach</t>
  </si>
  <si>
    <t xml:space="preserve">Działanie: 9.1- Wyrównywanie szans edukacyjnych i zapewnienie wysokiej jakości usług edukacyjnych świadczonych w systemie oświaty, Poddziałanie 9.1.2.Wyrównywanie szans edukacyjnych uczniów z grup o utrudnionym dostępie do edukacji oraz zmniejszanie różnic  </t>
  </si>
  <si>
    <t>Projekt: "Bądź aktywny - możesz wygrać"</t>
  </si>
  <si>
    <t>2009-2011</t>
  </si>
  <si>
    <t>Zespół Szkół</t>
  </si>
  <si>
    <t>Wydatki majątkowe na programy i projekty realizowane ze środków pochodzących z budżetu Unii Europejskiej oraz innych źródeł zagranicznych, niepodlegających zwrotowi za 2009 rok</t>
  </si>
  <si>
    <t>Wykonanie w 2009r</t>
  </si>
  <si>
    <t xml:space="preserve">Program: Program Rozwoju Obszarów Wiejskich na lata 2007 - 2013 </t>
  </si>
  <si>
    <t xml:space="preserve">Priorytet: </t>
  </si>
  <si>
    <t xml:space="preserve">Działanie </t>
  </si>
  <si>
    <t xml:space="preserve">Projekt: "Budowa sieci kanalizacji sanitarnej z przykanalikami do granic nieruchomości wraz z przepompowniami ścieków i zasilaniem elektrycznym przepompowni w mejscowości Michałów" </t>
  </si>
  <si>
    <t>2009-2012</t>
  </si>
  <si>
    <t>2007-2010</t>
  </si>
  <si>
    <t xml:space="preserve">Program: Regionalny Program Operacyjny Województwa Świętokrzyskiego na lata 2007 - 2013 </t>
  </si>
  <si>
    <t xml:space="preserve">Priorytet VI: "Wzmocnienie ośrodków miejskich i rewiatalizacja małych miast" </t>
  </si>
  <si>
    <t>Projekt: "Rewitalizacja Gminy Skarżysko Kościelne - Bezpieczeństwo i funkcjonalność centrum Gminy Skarżysko Kościelne - etap II"</t>
  </si>
  <si>
    <t xml:space="preserve">Priorytet V: Wzrost jakości infrastruktury społecznej oraz inwestycje w dzedzictwo kulturowe, turystykę i sport </t>
  </si>
  <si>
    <t xml:space="preserve">Działanie 5.3. Inwestycję w sferę dziedzictwa kulturowego, turystyki i sportu  </t>
  </si>
  <si>
    <t>OGÓŁEM WYDATKI BUDŻETU ZA 2009 ROK</t>
  </si>
  <si>
    <t>DOCHODY BUDŻETU ZA 2009 ROK</t>
  </si>
  <si>
    <t>Plan w roku budżetowym 2009</t>
  </si>
  <si>
    <t>Informacja za 2009 rok</t>
  </si>
  <si>
    <t>OGÓŁEM  ZA  2009 r.</t>
  </si>
  <si>
    <t>Dochody i wydatki związane z realizacją zadań realizowanych na podstawie porozumień (umów) między jednostkami samorządu terytorialnego za 2009 r.</t>
  </si>
  <si>
    <t>Infrastruktura wodociągowa i sanitacyjna wsi</t>
  </si>
  <si>
    <t xml:space="preserve">Plan roku budżetowego 2009 </t>
  </si>
  <si>
    <t>koszty upomnienia od zobowiązań pieniężnych</t>
  </si>
  <si>
    <t>Priorytet VII: - Promocja integracji społecznej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</si>
</sst>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;[Red]#,##0"/>
    <numFmt numFmtId="172" formatCode="#,##0.00;[Red]#,##0.00"/>
    <numFmt numFmtId="173" formatCode="0\6\9"/>
    <numFmt numFmtId="174" formatCode="#,##0.0"/>
    <numFmt numFmtId="175" formatCode="#,##0.000"/>
    <numFmt numFmtId="176" formatCode="#,##0.0000"/>
    <numFmt numFmtId="177" formatCode="#,##0.00000"/>
    <numFmt numFmtId="178" formatCode="[$-415]d\ mmmm\ yyyy"/>
    <numFmt numFmtId="179" formatCode="yyyy/mm/dd;@"/>
  </numFmts>
  <fonts count="7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8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b/>
      <sz val="7"/>
      <name val="Arial CE"/>
      <family val="2"/>
    </font>
    <font>
      <sz val="7"/>
      <name val="Arial CE"/>
      <family val="0"/>
    </font>
    <font>
      <b/>
      <sz val="7"/>
      <name val="Times New Roman"/>
      <family val="1"/>
    </font>
    <font>
      <b/>
      <i/>
      <sz val="7"/>
      <name val="Arial CE"/>
      <family val="0"/>
    </font>
    <font>
      <i/>
      <sz val="7"/>
      <name val="Arial CE"/>
      <family val="0"/>
    </font>
    <font>
      <b/>
      <i/>
      <sz val="8"/>
      <name val="Arial CE"/>
      <family val="2"/>
    </font>
    <font>
      <b/>
      <i/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5"/>
      <name val="Times New Roman"/>
      <family val="1"/>
    </font>
    <font>
      <sz val="5"/>
      <name val="Times New Roman"/>
      <family val="1"/>
    </font>
    <font>
      <i/>
      <sz val="6"/>
      <name val="Times New Roman"/>
      <family val="1"/>
    </font>
    <font>
      <b/>
      <i/>
      <sz val="6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trike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0"/>
    </font>
    <font>
      <b/>
      <sz val="9"/>
      <name val="Times New Roman CE"/>
      <family val="1"/>
    </font>
    <font>
      <sz val="11"/>
      <name val="Arial CE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i/>
      <sz val="8"/>
      <name val="Arial CE"/>
      <family val="0"/>
    </font>
    <font>
      <sz val="6"/>
      <color indexed="10"/>
      <name val="Times New Roman"/>
      <family val="1"/>
    </font>
    <font>
      <sz val="5"/>
      <color indexed="10"/>
      <name val="Times New Roman"/>
      <family val="1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name val="Times New Roman CE"/>
      <family val="1"/>
    </font>
    <font>
      <b/>
      <sz val="11"/>
      <name val="Times New Roman CE"/>
      <family val="1"/>
    </font>
    <font>
      <b/>
      <sz val="9"/>
      <name val="Arial CE"/>
      <family val="0"/>
    </font>
    <font>
      <sz val="7"/>
      <name val="Arial"/>
      <family val="2"/>
    </font>
    <font>
      <sz val="10"/>
      <color indexed="8"/>
      <name val="Arial CE"/>
      <family val="2"/>
    </font>
    <font>
      <b/>
      <strike/>
      <sz val="10"/>
      <name val="Arial CE"/>
      <family val="2"/>
    </font>
    <font>
      <i/>
      <sz val="7"/>
      <name val="Arial"/>
      <family val="2"/>
    </font>
    <font>
      <b/>
      <sz val="12"/>
      <name val="Times New Roman CE"/>
      <family val="0"/>
    </font>
    <font>
      <b/>
      <sz val="11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20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" borderId="0" applyNumberFormat="0" applyBorder="0" applyAlignment="0" applyProtection="0"/>
  </cellStyleXfs>
  <cellXfs count="6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13" xfId="0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1" xfId="0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vertical="center" wrapText="1"/>
    </xf>
    <xf numFmtId="3" fontId="15" fillId="0" borderId="0" xfId="0" applyNumberFormat="1" applyFont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/>
    </xf>
    <xf numFmtId="170" fontId="18" fillId="0" borderId="0" xfId="0" applyNumberFormat="1" applyFont="1" applyAlignment="1">
      <alignment/>
    </xf>
    <xf numFmtId="170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 wrapText="1"/>
    </xf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3" fillId="0" borderId="0" xfId="0" applyFont="1" applyAlignment="1">
      <alignment horizontal="center"/>
    </xf>
    <xf numFmtId="170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169" fontId="19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169" fontId="17" fillId="0" borderId="10" xfId="0" applyNumberFormat="1" applyFont="1" applyFill="1" applyBorder="1" applyAlignment="1">
      <alignment horizontal="center"/>
    </xf>
    <xf numFmtId="170" fontId="18" fillId="0" borderId="10" xfId="0" applyNumberFormat="1" applyFont="1" applyFill="1" applyBorder="1" applyAlignment="1">
      <alignment horizontal="center"/>
    </xf>
    <xf numFmtId="169" fontId="18" fillId="0" borderId="1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 wrapText="1"/>
    </xf>
    <xf numFmtId="4" fontId="18" fillId="0" borderId="10" xfId="0" applyNumberFormat="1" applyFont="1" applyFill="1" applyBorder="1" applyAlignment="1">
      <alignment wrapText="1"/>
    </xf>
    <xf numFmtId="4" fontId="20" fillId="0" borderId="10" xfId="0" applyNumberFormat="1" applyFont="1" applyFill="1" applyBorder="1" applyAlignment="1">
      <alignment wrapText="1"/>
    </xf>
    <xf numFmtId="0" fontId="17" fillId="0" borderId="10" xfId="0" applyFont="1" applyFill="1" applyBorder="1" applyAlignment="1">
      <alignment horizontal="center"/>
    </xf>
    <xf numFmtId="168" fontId="17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wrapText="1"/>
    </xf>
    <xf numFmtId="4" fontId="17" fillId="0" borderId="10" xfId="0" applyNumberFormat="1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4" fontId="18" fillId="0" borderId="10" xfId="0" applyNumberFormat="1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20" fillId="0" borderId="10" xfId="0" applyFont="1" applyFill="1" applyBorder="1" applyAlignment="1">
      <alignment horizontal="center"/>
    </xf>
    <xf numFmtId="170" fontId="21" fillId="0" borderId="10" xfId="0" applyNumberFormat="1" applyFont="1" applyFill="1" applyBorder="1" applyAlignment="1">
      <alignment horizontal="center"/>
    </xf>
    <xf numFmtId="169" fontId="21" fillId="0" borderId="10" xfId="0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/>
    </xf>
    <xf numFmtId="170" fontId="17" fillId="0" borderId="10" xfId="0" applyNumberFormat="1" applyFont="1" applyFill="1" applyBorder="1" applyAlignment="1">
      <alignment horizontal="center"/>
    </xf>
    <xf numFmtId="169" fontId="17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wrapText="1"/>
    </xf>
    <xf numFmtId="0" fontId="17" fillId="0" borderId="0" xfId="0" applyFont="1" applyFill="1" applyAlignment="1">
      <alignment/>
    </xf>
    <xf numFmtId="0" fontId="20" fillId="0" borderId="10" xfId="0" applyFont="1" applyFill="1" applyBorder="1" applyAlignment="1">
      <alignment horizontal="center"/>
    </xf>
    <xf numFmtId="170" fontId="20" fillId="0" borderId="10" xfId="0" applyNumberFormat="1" applyFont="1" applyFill="1" applyBorder="1" applyAlignment="1">
      <alignment horizontal="center"/>
    </xf>
    <xf numFmtId="169" fontId="20" fillId="0" borderId="1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 wrapText="1"/>
    </xf>
    <xf numFmtId="4" fontId="20" fillId="0" borderId="10" xfId="0" applyNumberFormat="1" applyFont="1" applyFill="1" applyBorder="1" applyAlignment="1">
      <alignment wrapText="1"/>
    </xf>
    <xf numFmtId="0" fontId="20" fillId="0" borderId="0" xfId="0" applyFont="1" applyFill="1" applyAlignment="1">
      <alignment/>
    </xf>
    <xf numFmtId="170" fontId="17" fillId="0" borderId="10" xfId="0" applyNumberFormat="1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70" fontId="20" fillId="0" borderId="10" xfId="0" applyNumberFormat="1" applyFont="1" applyFill="1" applyBorder="1" applyAlignment="1">
      <alignment horizontal="center"/>
    </xf>
    <xf numFmtId="169" fontId="20" fillId="0" borderId="1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4" fontId="17" fillId="0" borderId="10" xfId="0" applyNumberFormat="1" applyFont="1" applyFill="1" applyBorder="1" applyAlignment="1">
      <alignment wrapText="1"/>
    </xf>
    <xf numFmtId="4" fontId="17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169" fontId="17" fillId="0" borderId="10" xfId="0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/>
    </xf>
    <xf numFmtId="4" fontId="15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5" fillId="0" borderId="0" xfId="0" applyFont="1" applyFill="1" applyBorder="1" applyAlignment="1">
      <alignment horizontal="left"/>
    </xf>
    <xf numFmtId="170" fontId="7" fillId="0" borderId="10" xfId="0" applyNumberFormat="1" applyFont="1" applyFill="1" applyBorder="1" applyAlignment="1">
      <alignment horizontal="left"/>
    </xf>
    <xf numFmtId="170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4" fontId="22" fillId="0" borderId="10" xfId="0" applyNumberFormat="1" applyFont="1" applyFill="1" applyBorder="1" applyAlignment="1">
      <alignment wrapText="1"/>
    </xf>
    <xf numFmtId="170" fontId="20" fillId="0" borderId="10" xfId="0" applyNumberFormat="1" applyFont="1" applyFill="1" applyBorder="1" applyAlignment="1">
      <alignment/>
    </xf>
    <xf numFmtId="170" fontId="23" fillId="0" borderId="10" xfId="0" applyNumberFormat="1" applyFont="1" applyFill="1" applyBorder="1" applyAlignment="1">
      <alignment horizontal="center"/>
    </xf>
    <xf numFmtId="169" fontId="23" fillId="0" borderId="10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69" fontId="20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168" fontId="17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70" fontId="18" fillId="0" borderId="10" xfId="0" applyNumberFormat="1" applyFont="1" applyFill="1" applyBorder="1" applyAlignment="1">
      <alignment horizontal="center"/>
    </xf>
    <xf numFmtId="169" fontId="18" fillId="0" borderId="1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/>
    </xf>
    <xf numFmtId="4" fontId="22" fillId="0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170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25" fillId="0" borderId="0" xfId="0" applyFont="1" applyFill="1" applyAlignment="1">
      <alignment/>
    </xf>
    <xf numFmtId="4" fontId="24" fillId="0" borderId="1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4" fontId="26" fillId="0" borderId="14" xfId="0" applyNumberFormat="1" applyFont="1" applyFill="1" applyBorder="1" applyAlignment="1">
      <alignment horizontal="center" vertical="center" wrapText="1"/>
    </xf>
    <xf numFmtId="4" fontId="26" fillId="0" borderId="14" xfId="0" applyNumberFormat="1" applyFont="1" applyFill="1" applyBorder="1" applyAlignment="1">
      <alignment horizontal="center" vertical="center"/>
    </xf>
    <xf numFmtId="4" fontId="26" fillId="0" borderId="15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169" fontId="24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4" fontId="24" fillId="0" borderId="0" xfId="0" applyNumberFormat="1" applyFont="1" applyFill="1" applyAlignment="1">
      <alignment vertical="center"/>
    </xf>
    <xf numFmtId="4" fontId="25" fillId="0" borderId="0" xfId="0" applyNumberFormat="1" applyFont="1" applyFill="1" applyAlignment="1">
      <alignment/>
    </xf>
    <xf numFmtId="1" fontId="24" fillId="0" borderId="10" xfId="0" applyNumberFormat="1" applyFont="1" applyFill="1" applyBorder="1" applyAlignment="1">
      <alignment horizontal="center" vertical="center" wrapText="1"/>
    </xf>
    <xf numFmtId="1" fontId="24" fillId="0" borderId="14" xfId="0" applyNumberFormat="1" applyFont="1" applyFill="1" applyBorder="1" applyAlignment="1">
      <alignment horizontal="center" vertical="center" wrapText="1"/>
    </xf>
    <xf numFmtId="1" fontId="25" fillId="0" borderId="0" xfId="0" applyNumberFormat="1" applyFont="1" applyFill="1" applyAlignment="1">
      <alignment horizontal="center" vertical="center"/>
    </xf>
    <xf numFmtId="4" fontId="24" fillId="0" borderId="10" xfId="0" applyNumberFormat="1" applyFont="1" applyFill="1" applyBorder="1" applyAlignment="1">
      <alignment vertical="center" wrapText="1"/>
    </xf>
    <xf numFmtId="0" fontId="24" fillId="0" borderId="0" xfId="0" applyFont="1" applyFill="1" applyAlignment="1">
      <alignment/>
    </xf>
    <xf numFmtId="169" fontId="24" fillId="0" borderId="10" xfId="0" applyNumberFormat="1" applyFont="1" applyFill="1" applyBorder="1" applyAlignment="1">
      <alignment horizontal="center"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4" fontId="24" fillId="0" borderId="10" xfId="0" applyNumberFormat="1" applyFont="1" applyFill="1" applyBorder="1" applyAlignment="1">
      <alignment vertical="center"/>
    </xf>
    <xf numFmtId="169" fontId="25" fillId="0" borderId="10" xfId="0" applyNumberFormat="1" applyFont="1" applyFill="1" applyBorder="1" applyAlignment="1">
      <alignment horizontal="center"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4" fontId="25" fillId="0" borderId="10" xfId="0" applyNumberFormat="1" applyFont="1" applyFill="1" applyBorder="1" applyAlignment="1">
      <alignment vertical="center" wrapText="1"/>
    </xf>
    <xf numFmtId="4" fontId="25" fillId="0" borderId="10" xfId="0" applyNumberFormat="1" applyFont="1" applyFill="1" applyBorder="1" applyAlignment="1">
      <alignment vertical="center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168" fontId="29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169" fontId="28" fillId="0" borderId="10" xfId="0" applyNumberFormat="1" applyFont="1" applyFill="1" applyBorder="1" applyAlignment="1">
      <alignment horizontal="center" vertical="center" wrapText="1"/>
    </xf>
    <xf numFmtId="169" fontId="24" fillId="0" borderId="10" xfId="0" applyNumberFormat="1" applyFont="1" applyFill="1" applyBorder="1" applyAlignment="1">
      <alignment horizontal="center" vertical="center"/>
    </xf>
    <xf numFmtId="168" fontId="24" fillId="0" borderId="10" xfId="0" applyNumberFormat="1" applyFont="1" applyFill="1" applyBorder="1" applyAlignment="1">
      <alignment horizontal="center" vertical="center"/>
    </xf>
    <xf numFmtId="169" fontId="25" fillId="0" borderId="10" xfId="0" applyNumberFormat="1" applyFont="1" applyFill="1" applyBorder="1" applyAlignment="1">
      <alignment horizontal="center" vertical="center"/>
    </xf>
    <xf numFmtId="168" fontId="25" fillId="0" borderId="10" xfId="0" applyNumberFormat="1" applyFont="1" applyFill="1" applyBorder="1" applyAlignment="1">
      <alignment horizontal="center" vertical="center"/>
    </xf>
    <xf numFmtId="169" fontId="30" fillId="0" borderId="10" xfId="0" applyNumberFormat="1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vertical="center" wrapText="1"/>
    </xf>
    <xf numFmtId="169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169" fontId="25" fillId="0" borderId="0" xfId="0" applyNumberFormat="1" applyFont="1" applyFill="1" applyAlignment="1">
      <alignment horizontal="center"/>
    </xf>
    <xf numFmtId="168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wrapText="1"/>
    </xf>
    <xf numFmtId="4" fontId="25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 vertical="center"/>
    </xf>
    <xf numFmtId="4" fontId="25" fillId="0" borderId="0" xfId="0" applyNumberFormat="1" applyFont="1" applyFill="1" applyBorder="1" applyAlignment="1">
      <alignment vertical="center"/>
    </xf>
    <xf numFmtId="168" fontId="25" fillId="0" borderId="16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4" fontId="32" fillId="0" borderId="10" xfId="0" applyNumberFormat="1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vertical="center" wrapText="1"/>
    </xf>
    <xf numFmtId="4" fontId="7" fillId="0" borderId="0" xfId="0" applyNumberFormat="1" applyFont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1" fontId="25" fillId="0" borderId="1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Alignment="1">
      <alignment horizontal="center" vertical="center"/>
    </xf>
    <xf numFmtId="4" fontId="25" fillId="0" borderId="10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>
      <alignment horizontal="right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4" fontId="26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4" fontId="15" fillId="0" borderId="0" xfId="0" applyNumberFormat="1" applyFont="1" applyAlignment="1">
      <alignment horizontal="center" vertical="center" wrapText="1"/>
    </xf>
    <xf numFmtId="4" fontId="16" fillId="0" borderId="10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1" fontId="27" fillId="0" borderId="10" xfId="0" applyNumberFormat="1" applyFont="1" applyFill="1" applyBorder="1" applyAlignment="1">
      <alignment horizontal="center" vertical="center" wrapText="1"/>
    </xf>
    <xf numFmtId="1" fontId="27" fillId="0" borderId="14" xfId="0" applyNumberFormat="1" applyFont="1" applyFill="1" applyBorder="1" applyAlignment="1">
      <alignment horizontal="center" vertical="center" wrapText="1"/>
    </xf>
    <xf numFmtId="1" fontId="27" fillId="0" borderId="14" xfId="0" applyNumberFormat="1" applyFont="1" applyFill="1" applyBorder="1" applyAlignment="1">
      <alignment horizontal="center" vertical="center"/>
    </xf>
    <xf numFmtId="1" fontId="27" fillId="0" borderId="17" xfId="0" applyNumberFormat="1" applyFont="1" applyFill="1" applyBorder="1" applyAlignment="1">
      <alignment horizontal="center" vertical="center"/>
    </xf>
    <xf numFmtId="1" fontId="27" fillId="0" borderId="0" xfId="0" applyNumberFormat="1" applyFont="1" applyFill="1" applyAlignment="1">
      <alignment horizontal="center" vertical="center"/>
    </xf>
    <xf numFmtId="1" fontId="27" fillId="0" borderId="15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4" fontId="9" fillId="0" borderId="17" xfId="0" applyNumberFormat="1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33" fillId="0" borderId="10" xfId="0" applyNumberFormat="1" applyFont="1" applyFill="1" applyBorder="1" applyAlignment="1">
      <alignment vertical="center" wrapText="1"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  <xf numFmtId="0" fontId="54" fillId="0" borderId="0" xfId="0" applyFont="1" applyAlignment="1">
      <alignment/>
    </xf>
    <xf numFmtId="3" fontId="55" fillId="0" borderId="0" xfId="0" applyNumberFormat="1" applyFont="1" applyAlignment="1">
      <alignment/>
    </xf>
    <xf numFmtId="3" fontId="54" fillId="0" borderId="0" xfId="0" applyNumberFormat="1" applyFont="1" applyAlignment="1">
      <alignment/>
    </xf>
    <xf numFmtId="0" fontId="54" fillId="0" borderId="0" xfId="0" applyFont="1" applyAlignment="1">
      <alignment horizontal="center" wrapText="1"/>
    </xf>
    <xf numFmtId="3" fontId="54" fillId="0" borderId="0" xfId="0" applyNumberFormat="1" applyFont="1" applyAlignment="1">
      <alignment horizontal="center" wrapText="1"/>
    </xf>
    <xf numFmtId="3" fontId="54" fillId="0" borderId="0" xfId="0" applyNumberFormat="1" applyFont="1" applyAlignment="1">
      <alignment horizontal="right"/>
    </xf>
    <xf numFmtId="0" fontId="53" fillId="0" borderId="10" xfId="0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/>
    </xf>
    <xf numFmtId="0" fontId="54" fillId="0" borderId="17" xfId="0" applyFont="1" applyBorder="1" applyAlignment="1">
      <alignment/>
    </xf>
    <xf numFmtId="0" fontId="54" fillId="0" borderId="17" xfId="0" applyFont="1" applyBorder="1" applyAlignment="1" quotePrefix="1">
      <alignment/>
    </xf>
    <xf numFmtId="0" fontId="54" fillId="0" borderId="15" xfId="0" applyFont="1" applyBorder="1" applyAlignment="1">
      <alignment/>
    </xf>
    <xf numFmtId="0" fontId="54" fillId="0" borderId="15" xfId="0" applyFont="1" applyBorder="1" applyAlignment="1" quotePrefix="1">
      <alignment/>
    </xf>
    <xf numFmtId="0" fontId="53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right"/>
    </xf>
    <xf numFmtId="0" fontId="54" fillId="0" borderId="14" xfId="0" applyFont="1" applyBorder="1" applyAlignment="1">
      <alignment/>
    </xf>
    <xf numFmtId="0" fontId="54" fillId="0" borderId="14" xfId="0" applyFont="1" applyBorder="1" applyAlignment="1">
      <alignment wrapText="1"/>
    </xf>
    <xf numFmtId="0" fontId="54" fillId="0" borderId="17" xfId="0" applyFont="1" applyBorder="1" applyAlignment="1">
      <alignment wrapText="1"/>
    </xf>
    <xf numFmtId="0" fontId="53" fillId="0" borderId="17" xfId="0" applyFont="1" applyBorder="1" applyAlignment="1" quotePrefix="1">
      <alignment/>
    </xf>
    <xf numFmtId="0" fontId="53" fillId="0" borderId="17" xfId="0" applyFont="1" applyBorder="1" applyAlignment="1" quotePrefix="1">
      <alignment wrapText="1"/>
    </xf>
    <xf numFmtId="4" fontId="0" fillId="0" borderId="11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4" fontId="9" fillId="0" borderId="15" xfId="0" applyNumberFormat="1" applyFont="1" applyFill="1" applyBorder="1" applyAlignment="1">
      <alignment vertical="center" wrapText="1"/>
    </xf>
    <xf numFmtId="4" fontId="32" fillId="0" borderId="14" xfId="0" applyNumberFormat="1" applyFont="1" applyFill="1" applyBorder="1" applyAlignment="1">
      <alignment wrapText="1"/>
    </xf>
    <xf numFmtId="0" fontId="54" fillId="0" borderId="18" xfId="0" applyFont="1" applyBorder="1" applyAlignment="1">
      <alignment/>
    </xf>
    <xf numFmtId="0" fontId="54" fillId="0" borderId="19" xfId="0" applyFont="1" applyBorder="1" applyAlignment="1">
      <alignment/>
    </xf>
    <xf numFmtId="4" fontId="32" fillId="0" borderId="17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/>
    </xf>
    <xf numFmtId="4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4" fontId="54" fillId="0" borderId="14" xfId="0" applyNumberFormat="1" applyFont="1" applyBorder="1" applyAlignment="1">
      <alignment/>
    </xf>
    <xf numFmtId="4" fontId="54" fillId="0" borderId="17" xfId="0" applyNumberFormat="1" applyFont="1" applyBorder="1" applyAlignment="1">
      <alignment/>
    </xf>
    <xf numFmtId="4" fontId="54" fillId="0" borderId="20" xfId="0" applyNumberFormat="1" applyFont="1" applyBorder="1" applyAlignment="1">
      <alignment/>
    </xf>
    <xf numFmtId="4" fontId="54" fillId="0" borderId="21" xfId="0" applyNumberFormat="1" applyFont="1" applyBorder="1" applyAlignment="1">
      <alignment/>
    </xf>
    <xf numFmtId="4" fontId="54" fillId="0" borderId="15" xfId="0" applyNumberFormat="1" applyFont="1" applyBorder="1" applyAlignment="1">
      <alignment/>
    </xf>
    <xf numFmtId="4" fontId="32" fillId="0" borderId="19" xfId="0" applyNumberFormat="1" applyFont="1" applyFill="1" applyBorder="1" applyAlignment="1">
      <alignment wrapText="1"/>
    </xf>
    <xf numFmtId="0" fontId="56" fillId="0" borderId="17" xfId="0" applyFont="1" applyBorder="1" applyAlignment="1">
      <alignment/>
    </xf>
    <xf numFmtId="0" fontId="56" fillId="0" borderId="17" xfId="0" applyFont="1" applyBorder="1" applyAlignment="1">
      <alignment wrapText="1"/>
    </xf>
    <xf numFmtId="4" fontId="56" fillId="0" borderId="17" xfId="0" applyNumberFormat="1" applyFont="1" applyBorder="1" applyAlignment="1">
      <alignment/>
    </xf>
    <xf numFmtId="4" fontId="33" fillId="0" borderId="17" xfId="0" applyNumberFormat="1" applyFont="1" applyFill="1" applyBorder="1" applyAlignment="1">
      <alignment wrapText="1"/>
    </xf>
    <xf numFmtId="0" fontId="56" fillId="0" borderId="19" xfId="0" applyFont="1" applyBorder="1" applyAlignment="1">
      <alignment/>
    </xf>
    <xf numFmtId="0" fontId="56" fillId="0" borderId="0" xfId="0" applyFont="1" applyAlignment="1">
      <alignment/>
    </xf>
    <xf numFmtId="0" fontId="56" fillId="0" borderId="17" xfId="0" applyFont="1" applyBorder="1" applyAlignment="1" quotePrefix="1">
      <alignment wrapText="1"/>
    </xf>
    <xf numFmtId="0" fontId="56" fillId="0" borderId="15" xfId="0" applyFont="1" applyBorder="1" applyAlignment="1">
      <alignment/>
    </xf>
    <xf numFmtId="0" fontId="57" fillId="0" borderId="15" xfId="0" applyFont="1" applyBorder="1" applyAlignment="1" quotePrefix="1">
      <alignment wrapText="1"/>
    </xf>
    <xf numFmtId="0" fontId="56" fillId="0" borderId="15" xfId="0" applyFont="1" applyBorder="1" applyAlignment="1">
      <alignment wrapText="1"/>
    </xf>
    <xf numFmtId="4" fontId="56" fillId="0" borderId="15" xfId="0" applyNumberFormat="1" applyFont="1" applyBorder="1" applyAlignment="1">
      <alignment/>
    </xf>
    <xf numFmtId="4" fontId="33" fillId="0" borderId="15" xfId="0" applyNumberFormat="1" applyFont="1" applyFill="1" applyBorder="1" applyAlignment="1">
      <alignment wrapText="1"/>
    </xf>
    <xf numFmtId="0" fontId="56" fillId="0" borderId="22" xfId="0" applyFont="1" applyBorder="1" applyAlignment="1">
      <alignment/>
    </xf>
    <xf numFmtId="0" fontId="56" fillId="0" borderId="17" xfId="0" applyFont="1" applyBorder="1" applyAlignment="1">
      <alignment horizontal="center"/>
    </xf>
    <xf numFmtId="0" fontId="56" fillId="0" borderId="17" xfId="0" applyFont="1" applyBorder="1" applyAlignment="1" quotePrefix="1">
      <alignment/>
    </xf>
    <xf numFmtId="4" fontId="10" fillId="0" borderId="17" xfId="0" applyNumberFormat="1" applyFont="1" applyFill="1" applyBorder="1" applyAlignment="1">
      <alignment vertical="center" wrapText="1"/>
    </xf>
    <xf numFmtId="0" fontId="56" fillId="0" borderId="15" xfId="0" applyFont="1" applyBorder="1" applyAlignment="1" quotePrefix="1">
      <alignment/>
    </xf>
    <xf numFmtId="4" fontId="10" fillId="0" borderId="15" xfId="0" applyNumberFormat="1" applyFont="1" applyFill="1" applyBorder="1" applyAlignment="1">
      <alignment vertical="center" wrapText="1"/>
    </xf>
    <xf numFmtId="4" fontId="56" fillId="0" borderId="20" xfId="0" applyNumberFormat="1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4" fontId="0" fillId="0" borderId="23" xfId="0" applyNumberFormat="1" applyBorder="1" applyAlignment="1">
      <alignment vertical="center"/>
    </xf>
    <xf numFmtId="4" fontId="0" fillId="0" borderId="11" xfId="0" applyNumberFormat="1" applyBorder="1" applyAlignment="1">
      <alignment vertical="center" wrapText="1"/>
    </xf>
    <xf numFmtId="0" fontId="58" fillId="0" borderId="0" xfId="0" applyFont="1" applyAlignment="1">
      <alignment vertical="top"/>
    </xf>
    <xf numFmtId="0" fontId="0" fillId="0" borderId="0" xfId="0" applyFont="1" applyAlignment="1">
      <alignment/>
    </xf>
    <xf numFmtId="0" fontId="33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60" fillId="0" borderId="11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24" xfId="0" applyFont="1" applyBorder="1" applyAlignment="1">
      <alignment/>
    </xf>
    <xf numFmtId="0" fontId="60" fillId="0" borderId="13" xfId="0" applyFont="1" applyBorder="1" applyAlignment="1">
      <alignment/>
    </xf>
    <xf numFmtId="0" fontId="32" fillId="0" borderId="13" xfId="0" applyFont="1" applyBorder="1" applyAlignment="1">
      <alignment/>
    </xf>
    <xf numFmtId="0" fontId="32" fillId="0" borderId="25" xfId="0" applyFont="1" applyBorder="1" applyAlignment="1">
      <alignment/>
    </xf>
    <xf numFmtId="0" fontId="0" fillId="0" borderId="17" xfId="0" applyBorder="1" applyAlignment="1">
      <alignment vertical="top" wrapText="1"/>
    </xf>
    <xf numFmtId="0" fontId="60" fillId="0" borderId="12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26" xfId="0" applyFont="1" applyBorder="1" applyAlignment="1">
      <alignment/>
    </xf>
    <xf numFmtId="0" fontId="60" fillId="0" borderId="23" xfId="0" applyFont="1" applyBorder="1" applyAlignment="1">
      <alignment/>
    </xf>
    <xf numFmtId="0" fontId="32" fillId="0" borderId="23" xfId="0" applyFont="1" applyBorder="1" applyAlignment="1">
      <alignment/>
    </xf>
    <xf numFmtId="0" fontId="32" fillId="0" borderId="27" xfId="0" applyFont="1" applyBorder="1" applyAlignment="1">
      <alignment/>
    </xf>
    <xf numFmtId="0" fontId="0" fillId="0" borderId="15" xfId="0" applyBorder="1" applyAlignment="1">
      <alignment vertical="top" wrapText="1"/>
    </xf>
    <xf numFmtId="0" fontId="6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0" fontId="25" fillId="0" borderId="1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Alignment="1">
      <alignment/>
    </xf>
    <xf numFmtId="4" fontId="17" fillId="0" borderId="0" xfId="0" applyNumberFormat="1" applyFont="1" applyAlignment="1">
      <alignment/>
    </xf>
    <xf numFmtId="4" fontId="7" fillId="0" borderId="10" xfId="0" applyNumberFormat="1" applyFont="1" applyFill="1" applyBorder="1" applyAlignment="1">
      <alignment/>
    </xf>
    <xf numFmtId="4" fontId="22" fillId="0" borderId="10" xfId="0" applyNumberFormat="1" applyFont="1" applyFill="1" applyBorder="1" applyAlignment="1">
      <alignment wrapText="1"/>
    </xf>
    <xf numFmtId="4" fontId="22" fillId="0" borderId="10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4" fontId="15" fillId="0" borderId="29" xfId="0" applyNumberFormat="1" applyFont="1" applyFill="1" applyBorder="1" applyAlignment="1">
      <alignment/>
    </xf>
    <xf numFmtId="2" fontId="18" fillId="0" borderId="0" xfId="0" applyNumberFormat="1" applyFont="1" applyAlignment="1">
      <alignment/>
    </xf>
    <xf numFmtId="2" fontId="20" fillId="0" borderId="10" xfId="0" applyNumberFormat="1" applyFont="1" applyFill="1" applyBorder="1" applyAlignment="1">
      <alignment/>
    </xf>
    <xf numFmtId="2" fontId="21" fillId="0" borderId="10" xfId="0" applyNumberFormat="1" applyFont="1" applyFill="1" applyBorder="1" applyAlignment="1">
      <alignment/>
    </xf>
    <xf numFmtId="2" fontId="18" fillId="0" borderId="1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/>
    </xf>
    <xf numFmtId="2" fontId="22" fillId="0" borderId="10" xfId="0" applyNumberFormat="1" applyFont="1" applyFill="1" applyBorder="1" applyAlignment="1">
      <alignment/>
    </xf>
    <xf numFmtId="2" fontId="22" fillId="0" borderId="14" xfId="0" applyNumberFormat="1" applyFont="1" applyFill="1" applyBorder="1" applyAlignment="1">
      <alignment/>
    </xf>
    <xf numFmtId="2" fontId="22" fillId="0" borderId="30" xfId="0" applyNumberFormat="1" applyFont="1" applyFill="1" applyBorder="1" applyAlignment="1">
      <alignment/>
    </xf>
    <xf numFmtId="2" fontId="22" fillId="0" borderId="29" xfId="0" applyNumberFormat="1" applyFont="1" applyFill="1" applyBorder="1" applyAlignment="1">
      <alignment/>
    </xf>
    <xf numFmtId="2" fontId="63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 wrapText="1"/>
    </xf>
    <xf numFmtId="2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1" fontId="24" fillId="0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1" fontId="24" fillId="0" borderId="17" xfId="0" applyNumberFormat="1" applyFont="1" applyFill="1" applyBorder="1" applyAlignment="1">
      <alignment horizontal="center" vertical="center"/>
    </xf>
    <xf numFmtId="1" fontId="24" fillId="0" borderId="15" xfId="0" applyNumberFormat="1" applyFont="1" applyFill="1" applyBorder="1" applyAlignment="1">
      <alignment horizontal="center" vertical="center"/>
    </xf>
    <xf numFmtId="4" fontId="25" fillId="24" borderId="10" xfId="0" applyNumberFormat="1" applyFont="1" applyFill="1" applyBorder="1" applyAlignment="1">
      <alignment vertical="center" wrapText="1"/>
    </xf>
    <xf numFmtId="1" fontId="24" fillId="0" borderId="10" xfId="0" applyNumberFormat="1" applyFont="1" applyFill="1" applyBorder="1" applyAlignment="1">
      <alignment horizontal="center" vertical="center"/>
    </xf>
    <xf numFmtId="4" fontId="28" fillId="0" borderId="10" xfId="0" applyNumberFormat="1" applyFont="1" applyFill="1" applyBorder="1" applyAlignment="1">
      <alignment vertical="center"/>
    </xf>
    <xf numFmtId="4" fontId="29" fillId="0" borderId="10" xfId="0" applyNumberFormat="1" applyFont="1" applyFill="1" applyBorder="1" applyAlignment="1">
      <alignment vertical="center"/>
    </xf>
    <xf numFmtId="4" fontId="0" fillId="0" borderId="13" xfId="0" applyNumberFormat="1" applyBorder="1" applyAlignment="1">
      <alignment vertical="center" wrapText="1"/>
    </xf>
    <xf numFmtId="4" fontId="54" fillId="0" borderId="19" xfId="0" applyNumberFormat="1" applyFont="1" applyBorder="1" applyAlignment="1">
      <alignment/>
    </xf>
    <xf numFmtId="4" fontId="54" fillId="0" borderId="22" xfId="0" applyNumberFormat="1" applyFont="1" applyBorder="1" applyAlignment="1">
      <alignment/>
    </xf>
    <xf numFmtId="2" fontId="18" fillId="0" borderId="10" xfId="0" applyNumberFormat="1" applyFont="1" applyFill="1" applyBorder="1" applyAlignment="1">
      <alignment/>
    </xf>
    <xf numFmtId="2" fontId="20" fillId="0" borderId="1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/>
    </xf>
    <xf numFmtId="3" fontId="16" fillId="0" borderId="10" xfId="0" applyNumberFormat="1" applyFont="1" applyBorder="1" applyAlignment="1">
      <alignment horizontal="center" vertical="center"/>
    </xf>
    <xf numFmtId="4" fontId="64" fillId="0" borderId="10" xfId="0" applyNumberFormat="1" applyFont="1" applyFill="1" applyBorder="1" applyAlignment="1">
      <alignment vertical="center" wrapText="1"/>
    </xf>
    <xf numFmtId="4" fontId="64" fillId="0" borderId="10" xfId="0" applyNumberFormat="1" applyFont="1" applyFill="1" applyBorder="1" applyAlignment="1">
      <alignment horizontal="right" vertical="center"/>
    </xf>
    <xf numFmtId="4" fontId="64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wrapText="1"/>
    </xf>
    <xf numFmtId="1" fontId="65" fillId="0" borderId="10" xfId="0" applyNumberFormat="1" applyFont="1" applyFill="1" applyBorder="1" applyAlignment="1">
      <alignment horizontal="center" vertical="center"/>
    </xf>
    <xf numFmtId="4" fontId="64" fillId="0" borderId="0" xfId="0" applyNumberFormat="1" applyFont="1" applyFill="1" applyAlignment="1">
      <alignment/>
    </xf>
    <xf numFmtId="1" fontId="65" fillId="0" borderId="14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4" fontId="67" fillId="0" borderId="10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0" fontId="68" fillId="0" borderId="0" xfId="0" applyFont="1" applyAlignment="1">
      <alignment wrapText="1"/>
    </xf>
    <xf numFmtId="4" fontId="68" fillId="0" borderId="0" xfId="0" applyNumberFormat="1" applyFont="1" applyAlignment="1">
      <alignment/>
    </xf>
    <xf numFmtId="3" fontId="68" fillId="0" borderId="0" xfId="0" applyNumberFormat="1" applyFont="1" applyAlignment="1">
      <alignment/>
    </xf>
    <xf numFmtId="0" fontId="68" fillId="0" borderId="0" xfId="0" applyFont="1" applyAlignment="1">
      <alignment horizontal="center" wrapText="1"/>
    </xf>
    <xf numFmtId="4" fontId="68" fillId="0" borderId="0" xfId="0" applyNumberFormat="1" applyFont="1" applyAlignment="1">
      <alignment horizontal="center" wrapText="1"/>
    </xf>
    <xf numFmtId="0" fontId="68" fillId="0" borderId="10" xfId="0" applyFont="1" applyBorder="1" applyAlignment="1">
      <alignment horizontal="center" vertical="center" wrapText="1"/>
    </xf>
    <xf numFmtId="4" fontId="68" fillId="0" borderId="10" xfId="0" applyNumberFormat="1" applyFont="1" applyBorder="1" applyAlignment="1">
      <alignment horizontal="center" vertical="center" wrapText="1"/>
    </xf>
    <xf numFmtId="0" fontId="68" fillId="0" borderId="14" xfId="0" applyFont="1" applyBorder="1" applyAlignment="1">
      <alignment/>
    </xf>
    <xf numFmtId="0" fontId="68" fillId="0" borderId="14" xfId="0" applyFont="1" applyBorder="1" applyAlignment="1">
      <alignment wrapText="1"/>
    </xf>
    <xf numFmtId="4" fontId="69" fillId="0" borderId="14" xfId="0" applyNumberFormat="1" applyFont="1" applyBorder="1" applyAlignment="1">
      <alignment/>
    </xf>
    <xf numFmtId="0" fontId="68" fillId="0" borderId="17" xfId="0" applyFont="1" applyBorder="1" applyAlignment="1">
      <alignment/>
    </xf>
    <xf numFmtId="0" fontId="68" fillId="0" borderId="17" xfId="0" applyFont="1" applyBorder="1" applyAlignment="1">
      <alignment wrapText="1"/>
    </xf>
    <xf numFmtId="0" fontId="68" fillId="0" borderId="17" xfId="0" applyFont="1" applyBorder="1" applyAlignment="1" quotePrefix="1">
      <alignment/>
    </xf>
    <xf numFmtId="4" fontId="68" fillId="0" borderId="17" xfId="0" applyNumberFormat="1" applyFont="1" applyBorder="1" applyAlignment="1">
      <alignment/>
    </xf>
    <xf numFmtId="0" fontId="68" fillId="0" borderId="17" xfId="0" applyFont="1" applyBorder="1" applyAlignment="1" quotePrefix="1">
      <alignment wrapText="1"/>
    </xf>
    <xf numFmtId="4" fontId="68" fillId="0" borderId="14" xfId="0" applyNumberFormat="1" applyFont="1" applyBorder="1" applyAlignment="1">
      <alignment/>
    </xf>
    <xf numFmtId="0" fontId="69" fillId="0" borderId="17" xfId="0" applyFont="1" applyBorder="1" applyAlignment="1">
      <alignment/>
    </xf>
    <xf numFmtId="0" fontId="69" fillId="0" borderId="17" xfId="0" applyFont="1" applyBorder="1" applyAlignment="1">
      <alignment wrapText="1"/>
    </xf>
    <xf numFmtId="4" fontId="69" fillId="0" borderId="17" xfId="0" applyNumberFormat="1" applyFont="1" applyBorder="1" applyAlignment="1">
      <alignment/>
    </xf>
    <xf numFmtId="0" fontId="69" fillId="0" borderId="0" xfId="0" applyFont="1" applyAlignment="1">
      <alignment/>
    </xf>
    <xf numFmtId="0" fontId="69" fillId="0" borderId="17" xfId="0" applyFont="1" applyBorder="1" applyAlignment="1" quotePrefix="1">
      <alignment wrapText="1"/>
    </xf>
    <xf numFmtId="0" fontId="69" fillId="0" borderId="15" xfId="0" applyFont="1" applyBorder="1" applyAlignment="1">
      <alignment/>
    </xf>
    <xf numFmtId="0" fontId="69" fillId="0" borderId="15" xfId="0" applyFont="1" applyBorder="1" applyAlignment="1" quotePrefix="1">
      <alignment wrapText="1"/>
    </xf>
    <xf numFmtId="0" fontId="69" fillId="0" borderId="15" xfId="0" applyFont="1" applyBorder="1" applyAlignment="1">
      <alignment wrapText="1"/>
    </xf>
    <xf numFmtId="4" fontId="69" fillId="0" borderId="15" xfId="0" applyNumberFormat="1" applyFont="1" applyBorder="1" applyAlignment="1">
      <alignment/>
    </xf>
    <xf numFmtId="4" fontId="32" fillId="0" borderId="15" xfId="0" applyNumberFormat="1" applyFont="1" applyFill="1" applyBorder="1" applyAlignment="1">
      <alignment wrapText="1"/>
    </xf>
    <xf numFmtId="0" fontId="7" fillId="0" borderId="18" xfId="0" applyFont="1" applyBorder="1" applyAlignment="1">
      <alignment wrapText="1"/>
    </xf>
    <xf numFmtId="169" fontId="0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wrapText="1"/>
    </xf>
    <xf numFmtId="2" fontId="22" fillId="0" borderId="0" xfId="0" applyNumberFormat="1" applyFont="1" applyFill="1" applyBorder="1" applyAlignment="1">
      <alignment/>
    </xf>
    <xf numFmtId="4" fontId="24" fillId="0" borderId="0" xfId="0" applyNumberFormat="1" applyFont="1" applyFill="1" applyAlignment="1">
      <alignment/>
    </xf>
    <xf numFmtId="3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71" fillId="0" borderId="10" xfId="0" applyFont="1" applyFill="1" applyBorder="1" applyAlignment="1">
      <alignment wrapText="1"/>
    </xf>
    <xf numFmtId="0" fontId="0" fillId="0" borderId="17" xfId="0" applyBorder="1" applyAlignment="1">
      <alignment vertical="center" wrapText="1"/>
    </xf>
    <xf numFmtId="2" fontId="22" fillId="0" borderId="10" xfId="0" applyNumberFormat="1" applyFont="1" applyFill="1" applyBorder="1" applyAlignment="1">
      <alignment/>
    </xf>
    <xf numFmtId="169" fontId="25" fillId="0" borderId="31" xfId="0" applyNumberFormat="1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vertical="center" wrapText="1"/>
    </xf>
    <xf numFmtId="169" fontId="7" fillId="0" borderId="10" xfId="0" applyNumberFormat="1" applyFont="1" applyBorder="1" applyAlignment="1">
      <alignment vertical="center"/>
    </xf>
    <xf numFmtId="168" fontId="7" fillId="0" borderId="10" xfId="0" applyNumberFormat="1" applyFont="1" applyBorder="1" applyAlignment="1">
      <alignment vertical="center"/>
    </xf>
    <xf numFmtId="0" fontId="0" fillId="0" borderId="31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4" fontId="0" fillId="0" borderId="14" xfId="0" applyNumberFormat="1" applyBorder="1" applyAlignment="1">
      <alignment vertical="center" wrapText="1"/>
    </xf>
    <xf numFmtId="4" fontId="56" fillId="0" borderId="20" xfId="0" applyNumberFormat="1" applyFont="1" applyBorder="1" applyAlignment="1">
      <alignment/>
    </xf>
    <xf numFmtId="4" fontId="56" fillId="0" borderId="14" xfId="0" applyNumberFormat="1" applyFont="1" applyBorder="1" applyAlignment="1">
      <alignment/>
    </xf>
    <xf numFmtId="169" fontId="68" fillId="0" borderId="14" xfId="0" applyNumberFormat="1" applyFont="1" applyBorder="1" applyAlignment="1">
      <alignment/>
    </xf>
    <xf numFmtId="168" fontId="68" fillId="0" borderId="14" xfId="0" applyNumberFormat="1" applyFont="1" applyBorder="1" applyAlignment="1">
      <alignment/>
    </xf>
    <xf numFmtId="4" fontId="33" fillId="0" borderId="14" xfId="0" applyNumberFormat="1" applyFont="1" applyFill="1" applyBorder="1" applyAlignment="1">
      <alignment wrapText="1"/>
    </xf>
    <xf numFmtId="4" fontId="68" fillId="0" borderId="20" xfId="0" applyNumberFormat="1" applyFont="1" applyBorder="1" applyAlignment="1">
      <alignment/>
    </xf>
    <xf numFmtId="4" fontId="68" fillId="0" borderId="19" xfId="0" applyNumberFormat="1" applyFont="1" applyBorder="1" applyAlignment="1">
      <alignment/>
    </xf>
    <xf numFmtId="4" fontId="72" fillId="0" borderId="10" xfId="0" applyNumberFormat="1" applyFont="1" applyBorder="1" applyAlignment="1">
      <alignment vertical="center"/>
    </xf>
    <xf numFmtId="4" fontId="24" fillId="0" borderId="32" xfId="0" applyNumberFormat="1" applyFont="1" applyFill="1" applyBorder="1" applyAlignment="1">
      <alignment/>
    </xf>
    <xf numFmtId="4" fontId="24" fillId="0" borderId="0" xfId="0" applyNumberFormat="1" applyFont="1" applyFill="1" applyAlignment="1">
      <alignment horizontal="left"/>
    </xf>
    <xf numFmtId="4" fontId="9" fillId="0" borderId="14" xfId="0" applyNumberFormat="1" applyFont="1" applyFill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3" fontId="32" fillId="0" borderId="10" xfId="0" applyNumberFormat="1" applyFont="1" applyBorder="1" applyAlignment="1">
      <alignment vertical="center"/>
    </xf>
    <xf numFmtId="4" fontId="32" fillId="0" borderId="10" xfId="0" applyNumberFormat="1" applyFont="1" applyBorder="1" applyAlignment="1">
      <alignment vertical="center"/>
    </xf>
    <xf numFmtId="3" fontId="32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54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0" fontId="64" fillId="0" borderId="0" xfId="0" applyFont="1" applyFill="1" applyAlignment="1">
      <alignment/>
    </xf>
    <xf numFmtId="0" fontId="7" fillId="0" borderId="14" xfId="0" applyFont="1" applyBorder="1" applyAlignment="1">
      <alignment vertical="top" wrapText="1"/>
    </xf>
    <xf numFmtId="0" fontId="74" fillId="0" borderId="10" xfId="0" applyFont="1" applyFill="1" applyBorder="1" applyAlignment="1">
      <alignment wrapText="1"/>
    </xf>
    <xf numFmtId="3" fontId="53" fillId="0" borderId="0" xfId="0" applyNumberFormat="1" applyFont="1" applyAlignment="1">
      <alignment horizontal="left"/>
    </xf>
    <xf numFmtId="4" fontId="0" fillId="0" borderId="14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9" fillId="0" borderId="14" xfId="0" applyNumberFormat="1" applyFont="1" applyFill="1" applyBorder="1" applyAlignment="1">
      <alignment vertical="center" wrapText="1"/>
    </xf>
    <xf numFmtId="4" fontId="9" fillId="0" borderId="17" xfId="0" applyNumberFormat="1" applyFont="1" applyFill="1" applyBorder="1" applyAlignment="1">
      <alignment vertical="center" wrapText="1"/>
    </xf>
    <xf numFmtId="4" fontId="9" fillId="0" borderId="15" xfId="0" applyNumberFormat="1" applyFont="1" applyFill="1" applyBorder="1" applyAlignment="1">
      <alignment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" fontId="68" fillId="0" borderId="10" xfId="0" applyNumberFormat="1" applyFont="1" applyBorder="1" applyAlignment="1">
      <alignment horizontal="center" vertical="center" wrapText="1"/>
    </xf>
    <xf numFmtId="4" fontId="68" fillId="0" borderId="14" xfId="0" applyNumberFormat="1" applyFont="1" applyBorder="1" applyAlignment="1">
      <alignment horizontal="center" vertical="center" wrapText="1"/>
    </xf>
    <xf numFmtId="4" fontId="68" fillId="0" borderId="15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3" fillId="0" borderId="14" xfId="0" applyFont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9" fillId="0" borderId="0" xfId="0" applyFont="1" applyAlignment="1">
      <alignment horizontal="center" vertical="top" wrapText="1"/>
    </xf>
    <xf numFmtId="0" fontId="0" fillId="0" borderId="0" xfId="0" applyAlignment="1">
      <alignment/>
    </xf>
    <xf numFmtId="179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" fontId="3" fillId="0" borderId="31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" fontId="0" fillId="0" borderId="14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" fontId="0" fillId="0" borderId="14" xfId="0" applyNumberFormat="1" applyBorder="1" applyAlignment="1">
      <alignment horizontal="right" vertical="center"/>
    </xf>
    <xf numFmtId="4" fontId="0" fillId="0" borderId="17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4" fontId="9" fillId="0" borderId="14" xfId="0" applyNumberFormat="1" applyFont="1" applyFill="1" applyBorder="1" applyAlignment="1">
      <alignment horizontal="right" vertical="center" wrapText="1"/>
    </xf>
    <xf numFmtId="4" fontId="9" fillId="0" borderId="17" xfId="0" applyNumberFormat="1" applyFont="1" applyFill="1" applyBorder="1" applyAlignment="1">
      <alignment horizontal="right" vertical="center" wrapText="1"/>
    </xf>
    <xf numFmtId="4" fontId="9" fillId="0" borderId="15" xfId="0" applyNumberFormat="1" applyFont="1" applyFill="1" applyBorder="1" applyAlignment="1">
      <alignment horizontal="right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0" fontId="75" fillId="0" borderId="0" xfId="0" applyFont="1" applyAlignment="1">
      <alignment horizontal="center" wrapText="1"/>
    </xf>
    <xf numFmtId="0" fontId="53" fillId="0" borderId="10" xfId="0" applyFont="1" applyBorder="1" applyAlignment="1">
      <alignment horizontal="center" vertical="center" wrapText="1"/>
    </xf>
    <xf numFmtId="3" fontId="53" fillId="0" borderId="14" xfId="0" applyNumberFormat="1" applyFont="1" applyBorder="1" applyAlignment="1">
      <alignment horizontal="center" vertical="center" wrapText="1"/>
    </xf>
    <xf numFmtId="3" fontId="53" fillId="0" borderId="15" xfId="0" applyNumberFormat="1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3" fontId="53" fillId="0" borderId="17" xfId="0" applyNumberFormat="1" applyFont="1" applyBorder="1" applyAlignment="1">
      <alignment horizontal="center" vertical="center" wrapText="1"/>
    </xf>
    <xf numFmtId="4" fontId="24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4" fontId="26" fillId="0" borderId="10" xfId="0" applyNumberFormat="1" applyFont="1" applyFill="1" applyBorder="1" applyAlignment="1">
      <alignment horizontal="center"/>
    </xf>
    <xf numFmtId="169" fontId="26" fillId="0" borderId="10" xfId="0" applyNumberFormat="1" applyFont="1" applyFill="1" applyBorder="1" applyAlignment="1">
      <alignment horizontal="center" vertical="center" wrapText="1"/>
    </xf>
    <xf numFmtId="168" fontId="26" fillId="0" borderId="10" xfId="0" applyNumberFormat="1" applyFont="1" applyFill="1" applyBorder="1" applyAlignment="1">
      <alignment horizontal="center" vertical="center" wrapText="1"/>
    </xf>
    <xf numFmtId="4" fontId="26" fillId="0" borderId="31" xfId="0" applyNumberFormat="1" applyFont="1" applyFill="1" applyBorder="1" applyAlignment="1">
      <alignment horizontal="center" wrapText="1"/>
    </xf>
    <xf numFmtId="4" fontId="26" fillId="0" borderId="16" xfId="0" applyNumberFormat="1" applyFont="1" applyFill="1" applyBorder="1" applyAlignment="1">
      <alignment horizontal="center" wrapText="1"/>
    </xf>
    <xf numFmtId="4" fontId="26" fillId="0" borderId="28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4" fontId="33" fillId="0" borderId="32" xfId="0" applyNumberFormat="1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4" fontId="24" fillId="0" borderId="31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4" fontId="26" fillId="0" borderId="31" xfId="0" applyNumberFormat="1" applyFont="1" applyFill="1" applyBorder="1" applyAlignment="1">
      <alignment horizontal="center"/>
    </xf>
    <xf numFmtId="4" fontId="26" fillId="0" borderId="16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center"/>
    </xf>
    <xf numFmtId="1" fontId="24" fillId="0" borderId="31" xfId="0" applyNumberFormat="1" applyFont="1" applyFill="1" applyBorder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 vertical="center" wrapText="1"/>
    </xf>
    <xf numFmtId="1" fontId="24" fillId="0" borderId="28" xfId="0" applyNumberFormat="1" applyFont="1" applyFill="1" applyBorder="1" applyAlignment="1">
      <alignment horizontal="center" vertical="center" wrapText="1"/>
    </xf>
    <xf numFmtId="169" fontId="24" fillId="0" borderId="31" xfId="0" applyNumberFormat="1" applyFont="1" applyFill="1" applyBorder="1" applyAlignment="1">
      <alignment horizontal="center" vertical="center" wrapText="1"/>
    </xf>
    <xf numFmtId="169" fontId="25" fillId="0" borderId="16" xfId="0" applyNumberFormat="1" applyFont="1" applyFill="1" applyBorder="1" applyAlignment="1">
      <alignment horizontal="center" vertical="center" wrapText="1"/>
    </xf>
    <xf numFmtId="169" fontId="25" fillId="0" borderId="28" xfId="0" applyNumberFormat="1" applyFont="1" applyFill="1" applyBorder="1" applyAlignment="1">
      <alignment horizontal="center" vertical="center" wrapText="1"/>
    </xf>
    <xf numFmtId="4" fontId="59" fillId="0" borderId="32" xfId="0" applyNumberFormat="1" applyFont="1" applyFill="1" applyBorder="1" applyAlignment="1">
      <alignment horizontal="center" vertical="center" wrapText="1"/>
    </xf>
    <xf numFmtId="0" fontId="76" fillId="0" borderId="32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4" fontId="26" fillId="0" borderId="28" xfId="0" applyNumberFormat="1" applyFont="1" applyFill="1" applyBorder="1" applyAlignment="1">
      <alignment horizontal="center"/>
    </xf>
    <xf numFmtId="4" fontId="26" fillId="0" borderId="33" xfId="0" applyNumberFormat="1" applyFont="1" applyFill="1" applyBorder="1" applyAlignment="1">
      <alignment horizontal="center"/>
    </xf>
    <xf numFmtId="4" fontId="26" fillId="0" borderId="34" xfId="0" applyNumberFormat="1" applyFont="1" applyFill="1" applyBorder="1" applyAlignment="1">
      <alignment horizontal="center"/>
    </xf>
    <xf numFmtId="4" fontId="26" fillId="0" borderId="18" xfId="0" applyNumberFormat="1" applyFont="1" applyFill="1" applyBorder="1" applyAlignment="1">
      <alignment horizontal="center"/>
    </xf>
    <xf numFmtId="4" fontId="26" fillId="0" borderId="21" xfId="0" applyNumberFormat="1" applyFont="1" applyFill="1" applyBorder="1" applyAlignment="1">
      <alignment horizontal="center"/>
    </xf>
    <xf numFmtId="4" fontId="26" fillId="0" borderId="32" xfId="0" applyNumberFormat="1" applyFont="1" applyFill="1" applyBorder="1" applyAlignment="1">
      <alignment horizontal="center"/>
    </xf>
    <xf numFmtId="4" fontId="26" fillId="0" borderId="22" xfId="0" applyNumberFormat="1" applyFont="1" applyFill="1" applyBorder="1" applyAlignment="1">
      <alignment horizontal="center"/>
    </xf>
    <xf numFmtId="4" fontId="26" fillId="0" borderId="10" xfId="0" applyNumberFormat="1" applyFont="1" applyFill="1" applyBorder="1" applyAlignment="1">
      <alignment horizontal="center" wrapText="1"/>
    </xf>
    <xf numFmtId="4" fontId="24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4" fontId="26" fillId="0" borderId="20" xfId="0" applyNumberFormat="1" applyFont="1" applyFill="1" applyBorder="1" applyAlignment="1">
      <alignment horizontal="center"/>
    </xf>
    <xf numFmtId="4" fontId="26" fillId="0" borderId="0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2" fontId="17" fillId="0" borderId="10" xfId="0" applyNumberFormat="1" applyFont="1" applyBorder="1" applyAlignment="1">
      <alignment horizontal="center" vertical="center" wrapText="1"/>
    </xf>
    <xf numFmtId="0" fontId="70" fillId="0" borderId="31" xfId="0" applyFont="1" applyBorder="1" applyAlignment="1">
      <alignment horizontal="center"/>
    </xf>
    <xf numFmtId="0" fontId="70" fillId="0" borderId="16" xfId="0" applyFont="1" applyBorder="1" applyAlignment="1">
      <alignment horizontal="center"/>
    </xf>
    <xf numFmtId="0" fontId="70" fillId="0" borderId="28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left" wrapText="1"/>
    </xf>
    <xf numFmtId="0" fontId="15" fillId="0" borderId="16" xfId="0" applyFont="1" applyFill="1" applyBorder="1" applyAlignment="1">
      <alignment horizontal="left" wrapText="1"/>
    </xf>
    <xf numFmtId="0" fontId="15" fillId="0" borderId="28" xfId="0" applyFont="1" applyFill="1" applyBorder="1" applyAlignment="1">
      <alignment horizontal="left" wrapText="1"/>
    </xf>
    <xf numFmtId="0" fontId="15" fillId="0" borderId="31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15" fillId="0" borderId="35" xfId="0" applyFont="1" applyFill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15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15" fillId="0" borderId="10" xfId="0" applyFont="1" applyFill="1" applyBorder="1" applyAlignment="1">
      <alignment horizontal="left" wrapText="1"/>
    </xf>
    <xf numFmtId="0" fontId="15" fillId="0" borderId="38" xfId="0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5" fillId="0" borderId="31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28" xfId="0" applyBorder="1" applyAlignment="1">
      <alignment wrapText="1"/>
    </xf>
    <xf numFmtId="0" fontId="15" fillId="0" borderId="31" xfId="0" applyFont="1" applyFill="1" applyBorder="1" applyAlignment="1">
      <alignment horizontal="left"/>
    </xf>
    <xf numFmtId="0" fontId="15" fillId="0" borderId="16" xfId="0" applyFont="1" applyFill="1" applyBorder="1" applyAlignment="1">
      <alignment horizontal="left"/>
    </xf>
    <xf numFmtId="0" fontId="15" fillId="0" borderId="28" xfId="0" applyFont="1" applyFill="1" applyBorder="1" applyAlignment="1">
      <alignment horizontal="left"/>
    </xf>
    <xf numFmtId="0" fontId="15" fillId="0" borderId="31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6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7" fillId="0" borderId="10" xfId="0" applyFont="1" applyBorder="1" applyAlignment="1">
      <alignment horizontal="center"/>
    </xf>
    <xf numFmtId="4" fontId="17" fillId="0" borderId="28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left" wrapText="1"/>
    </xf>
    <xf numFmtId="0" fontId="7" fillId="0" borderId="34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170" fontId="19" fillId="0" borderId="10" xfId="0" applyNumberFormat="1" applyFont="1" applyBorder="1" applyAlignment="1">
      <alignment horizontal="center" vertical="center" wrapText="1"/>
    </xf>
    <xf numFmtId="170" fontId="1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26" fillId="0" borderId="33" xfId="0" applyNumberFormat="1" applyFont="1" applyFill="1" applyBorder="1" applyAlignment="1">
      <alignment horizontal="center" vertical="center" wrapText="1"/>
    </xf>
    <xf numFmtId="4" fontId="26" fillId="0" borderId="34" xfId="0" applyNumberFormat="1" applyFont="1" applyFill="1" applyBorder="1" applyAlignment="1">
      <alignment horizontal="center" vertical="center" wrapText="1"/>
    </xf>
    <xf numFmtId="4" fontId="26" fillId="0" borderId="18" xfId="0" applyNumberFormat="1" applyFont="1" applyFill="1" applyBorder="1" applyAlignment="1">
      <alignment horizontal="center" vertical="center" wrapText="1"/>
    </xf>
    <xf numFmtId="4" fontId="26" fillId="0" borderId="20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4" fontId="26" fillId="0" borderId="19" xfId="0" applyNumberFormat="1" applyFont="1" applyFill="1" applyBorder="1" applyAlignment="1">
      <alignment horizontal="center" vertical="center" wrapText="1"/>
    </xf>
    <xf numFmtId="4" fontId="26" fillId="0" borderId="21" xfId="0" applyNumberFormat="1" applyFont="1" applyFill="1" applyBorder="1" applyAlignment="1">
      <alignment horizontal="center" vertical="center" wrapText="1"/>
    </xf>
    <xf numFmtId="4" fontId="26" fillId="0" borderId="32" xfId="0" applyNumberFormat="1" applyFont="1" applyFill="1" applyBorder="1" applyAlignment="1">
      <alignment horizontal="center" vertical="center" wrapText="1"/>
    </xf>
    <xf numFmtId="4" fontId="26" fillId="0" borderId="22" xfId="0" applyNumberFormat="1" applyFont="1" applyFill="1" applyBorder="1" applyAlignment="1">
      <alignment horizontal="center" vertical="center" wrapText="1"/>
    </xf>
    <xf numFmtId="169" fontId="24" fillId="0" borderId="31" xfId="0" applyNumberFormat="1" applyFont="1" applyFill="1" applyBorder="1" applyAlignment="1">
      <alignment horizontal="center" vertical="center"/>
    </xf>
    <xf numFmtId="169" fontId="24" fillId="0" borderId="16" xfId="0" applyNumberFormat="1" applyFont="1" applyFill="1" applyBorder="1" applyAlignment="1">
      <alignment horizontal="center" vertical="center"/>
    </xf>
    <xf numFmtId="169" fontId="24" fillId="0" borderId="28" xfId="0" applyNumberFormat="1" applyFont="1" applyFill="1" applyBorder="1" applyAlignment="1">
      <alignment horizontal="center" vertical="center"/>
    </xf>
    <xf numFmtId="169" fontId="26" fillId="0" borderId="14" xfId="0" applyNumberFormat="1" applyFont="1" applyFill="1" applyBorder="1" applyAlignment="1">
      <alignment horizontal="center" vertical="center" wrapText="1"/>
    </xf>
    <xf numFmtId="169" fontId="26" fillId="0" borderId="17" xfId="0" applyNumberFormat="1" applyFont="1" applyFill="1" applyBorder="1" applyAlignment="1">
      <alignment horizontal="center" vertical="center" wrapText="1"/>
    </xf>
    <xf numFmtId="169" fontId="26" fillId="0" borderId="15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168" fontId="26" fillId="0" borderId="14" xfId="0" applyNumberFormat="1" applyFont="1" applyFill="1" applyBorder="1" applyAlignment="1">
      <alignment horizontal="center" vertical="center" wrapText="1"/>
    </xf>
    <xf numFmtId="168" fontId="26" fillId="0" borderId="17" xfId="0" applyNumberFormat="1" applyFont="1" applyFill="1" applyBorder="1" applyAlignment="1">
      <alignment horizontal="center" vertical="center" wrapText="1"/>
    </xf>
    <xf numFmtId="168" fontId="26" fillId="0" borderId="15" xfId="0" applyNumberFormat="1" applyFont="1" applyFill="1" applyBorder="1" applyAlignment="1">
      <alignment horizontal="center" vertical="center" wrapText="1"/>
    </xf>
    <xf numFmtId="4" fontId="24" fillId="0" borderId="32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28" xfId="0" applyFont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4" fontId="15" fillId="0" borderId="14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/>
    </xf>
    <xf numFmtId="3" fontId="15" fillId="0" borderId="14" xfId="0" applyNumberFormat="1" applyFont="1" applyFill="1" applyBorder="1" applyAlignment="1">
      <alignment horizontal="center" vertical="center" wrapText="1"/>
    </xf>
    <xf numFmtId="3" fontId="15" fillId="0" borderId="17" xfId="0" applyNumberFormat="1" applyFont="1" applyFill="1" applyBorder="1" applyAlignment="1">
      <alignment horizontal="center" vertical="center" wrapText="1"/>
    </xf>
    <xf numFmtId="3" fontId="15" fillId="0" borderId="15" xfId="0" applyNumberFormat="1" applyFont="1" applyFill="1" applyBorder="1" applyAlignment="1">
      <alignment horizontal="center" vertical="center" wrapText="1"/>
    </xf>
    <xf numFmtId="4" fontId="3" fillId="20" borderId="10" xfId="0" applyNumberFormat="1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/>
  <dimension ref="A1:O56"/>
  <sheetViews>
    <sheetView zoomScale="75" zoomScaleNormal="75" workbookViewId="0" topLeftCell="A24">
      <selection activeCell="I22" sqref="I22"/>
    </sheetView>
  </sheetViews>
  <sheetFormatPr defaultColWidth="9.00390625" defaultRowHeight="12.75"/>
  <cols>
    <col min="1" max="1" width="4.625" style="372" customWidth="1"/>
    <col min="2" max="2" width="49.875" style="373" customWidth="1"/>
    <col min="3" max="3" width="10.25390625" style="372" customWidth="1"/>
    <col min="4" max="4" width="13.00390625" style="373" customWidth="1"/>
    <col min="5" max="5" width="5.875" style="372" customWidth="1"/>
    <col min="6" max="6" width="8.375" style="372" customWidth="1"/>
    <col min="7" max="7" width="25.25390625" style="372" customWidth="1"/>
    <col min="8" max="8" width="14.00390625" style="374" customWidth="1"/>
    <col min="9" max="9" width="10.125" style="374" customWidth="1"/>
    <col min="10" max="10" width="12.875" style="374" customWidth="1"/>
    <col min="11" max="11" width="13.25390625" style="374" customWidth="1"/>
    <col min="12" max="12" width="7.00390625" style="374" customWidth="1"/>
    <col min="13" max="13" width="12.875" style="372" customWidth="1"/>
    <col min="14" max="14" width="13.25390625" style="372" customWidth="1"/>
    <col min="15" max="15" width="12.875" style="372" customWidth="1"/>
    <col min="16" max="16384" width="9.125" style="372" customWidth="1"/>
  </cols>
  <sheetData>
    <row r="1" spans="10:14" ht="15">
      <c r="J1" s="375"/>
      <c r="K1" s="375"/>
      <c r="L1" s="375"/>
      <c r="M1" s="375"/>
      <c r="N1" s="375"/>
    </row>
    <row r="2" spans="10:14" ht="15">
      <c r="J2" s="375" t="s">
        <v>407</v>
      </c>
      <c r="K2" s="375"/>
      <c r="L2" s="375"/>
      <c r="M2" s="375"/>
      <c r="N2" s="375"/>
    </row>
    <row r="3" spans="10:14" ht="15" hidden="1">
      <c r="J3" s="375" t="s">
        <v>408</v>
      </c>
      <c r="K3" s="375"/>
      <c r="L3" s="375"/>
      <c r="M3" s="375"/>
      <c r="N3" s="375"/>
    </row>
    <row r="4" spans="10:14" ht="15" hidden="1">
      <c r="J4" s="375" t="s">
        <v>409</v>
      </c>
      <c r="K4" s="375"/>
      <c r="L4" s="375"/>
      <c r="M4" s="375"/>
      <c r="N4" s="375"/>
    </row>
    <row r="5" spans="10:14" ht="15" hidden="1">
      <c r="J5" s="375" t="s">
        <v>410</v>
      </c>
      <c r="K5" s="375"/>
      <c r="L5" s="375"/>
      <c r="M5" s="375"/>
      <c r="N5" s="375"/>
    </row>
    <row r="7" spans="1:15" ht="15">
      <c r="A7" s="478" t="s">
        <v>479</v>
      </c>
      <c r="B7" s="478"/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8"/>
    </row>
    <row r="8" spans="1:15" ht="15">
      <c r="A8" s="376"/>
      <c r="B8" s="376"/>
      <c r="C8" s="376"/>
      <c r="D8" s="376"/>
      <c r="E8" s="376"/>
      <c r="F8" s="376"/>
      <c r="G8" s="376"/>
      <c r="H8" s="377"/>
      <c r="I8" s="377"/>
      <c r="J8" s="377"/>
      <c r="K8" s="377"/>
      <c r="L8" s="377"/>
      <c r="M8" s="376"/>
      <c r="N8" s="376"/>
      <c r="O8" s="376"/>
    </row>
    <row r="9" spans="1:15" ht="48" customHeight="1">
      <c r="A9" s="477" t="s">
        <v>293</v>
      </c>
      <c r="B9" s="477" t="s">
        <v>303</v>
      </c>
      <c r="C9" s="477" t="s">
        <v>304</v>
      </c>
      <c r="D9" s="479" t="s">
        <v>78</v>
      </c>
      <c r="E9" s="477" t="s">
        <v>20</v>
      </c>
      <c r="F9" s="479" t="s">
        <v>21</v>
      </c>
      <c r="G9" s="477" t="s">
        <v>305</v>
      </c>
      <c r="H9" s="477"/>
      <c r="I9" s="475" t="s">
        <v>372</v>
      </c>
      <c r="J9" s="474" t="s">
        <v>494</v>
      </c>
      <c r="K9" s="475" t="s">
        <v>480</v>
      </c>
      <c r="L9" s="475" t="s">
        <v>235</v>
      </c>
      <c r="M9" s="477" t="s">
        <v>411</v>
      </c>
      <c r="N9" s="477"/>
      <c r="O9" s="477"/>
    </row>
    <row r="10" spans="1:15" ht="40.5" customHeight="1">
      <c r="A10" s="477"/>
      <c r="B10" s="477"/>
      <c r="C10" s="477"/>
      <c r="D10" s="480"/>
      <c r="E10" s="477"/>
      <c r="F10" s="480"/>
      <c r="G10" s="378" t="s">
        <v>306</v>
      </c>
      <c r="H10" s="379" t="s">
        <v>307</v>
      </c>
      <c r="I10" s="476"/>
      <c r="J10" s="474"/>
      <c r="K10" s="476"/>
      <c r="L10" s="476"/>
      <c r="M10" s="378" t="s">
        <v>412</v>
      </c>
      <c r="N10" s="378" t="s">
        <v>413</v>
      </c>
      <c r="O10" s="378" t="s">
        <v>373</v>
      </c>
    </row>
    <row r="11" spans="1:15" ht="27.75" customHeight="1">
      <c r="A11" s="380" t="s">
        <v>28</v>
      </c>
      <c r="B11" s="381" t="s">
        <v>481</v>
      </c>
      <c r="C11" s="380" t="s">
        <v>485</v>
      </c>
      <c r="D11" s="381" t="s">
        <v>176</v>
      </c>
      <c r="E11" s="421">
        <v>10</v>
      </c>
      <c r="F11" s="422">
        <v>1010</v>
      </c>
      <c r="G11" s="380" t="s">
        <v>308</v>
      </c>
      <c r="H11" s="382">
        <f>SUM(H12:H14)</f>
        <v>7220000</v>
      </c>
      <c r="I11" s="382">
        <f>SUM(I12:I14)</f>
        <v>0</v>
      </c>
      <c r="J11" s="382">
        <f>SUM(J12:J14)</f>
        <v>50000</v>
      </c>
      <c r="K11" s="382">
        <f>SUM(K12:K14)</f>
        <v>0</v>
      </c>
      <c r="L11" s="272">
        <f>ROUND((K11/J11)*100,2)</f>
        <v>0</v>
      </c>
      <c r="M11" s="382">
        <f>SUM(M12:M14)</f>
        <v>2900000</v>
      </c>
      <c r="N11" s="382">
        <f>SUM(N12:N14)</f>
        <v>2700000</v>
      </c>
      <c r="O11" s="382">
        <f>SUM(O12:O14)</f>
        <v>1570000</v>
      </c>
    </row>
    <row r="12" spans="1:15" ht="15">
      <c r="A12" s="383"/>
      <c r="B12" s="384" t="s">
        <v>482</v>
      </c>
      <c r="C12" s="383"/>
      <c r="D12" s="384"/>
      <c r="E12" s="383"/>
      <c r="F12" s="383"/>
      <c r="G12" s="385" t="s">
        <v>297</v>
      </c>
      <c r="H12" s="386">
        <v>3220000</v>
      </c>
      <c r="I12" s="386">
        <v>0</v>
      </c>
      <c r="J12" s="386">
        <v>50000</v>
      </c>
      <c r="K12" s="386">
        <v>0</v>
      </c>
      <c r="L12" s="255">
        <f>ROUND((K12/J12)*100,2)</f>
        <v>0</v>
      </c>
      <c r="M12" s="386">
        <v>1291656</v>
      </c>
      <c r="N12" s="386">
        <v>864000</v>
      </c>
      <c r="O12" s="386">
        <v>1014344</v>
      </c>
    </row>
    <row r="13" spans="1:15" ht="21" customHeight="1">
      <c r="A13" s="383"/>
      <c r="B13" s="384" t="s">
        <v>483</v>
      </c>
      <c r="C13" s="383"/>
      <c r="D13" s="384"/>
      <c r="E13" s="383"/>
      <c r="F13" s="383"/>
      <c r="G13" s="385" t="s">
        <v>298</v>
      </c>
      <c r="H13" s="386">
        <v>0</v>
      </c>
      <c r="I13" s="386"/>
      <c r="J13" s="386">
        <v>0</v>
      </c>
      <c r="K13" s="386"/>
      <c r="L13" s="255">
        <v>0</v>
      </c>
      <c r="M13" s="386"/>
      <c r="N13" s="386"/>
      <c r="O13" s="386"/>
    </row>
    <row r="14" spans="1:15" ht="59.25" customHeight="1">
      <c r="A14" s="383"/>
      <c r="B14" s="384" t="s">
        <v>484</v>
      </c>
      <c r="C14" s="383"/>
      <c r="D14" s="384"/>
      <c r="E14" s="383"/>
      <c r="F14" s="383"/>
      <c r="G14" s="387" t="s">
        <v>299</v>
      </c>
      <c r="H14" s="386">
        <v>4000000</v>
      </c>
      <c r="I14" s="386">
        <v>0</v>
      </c>
      <c r="J14" s="386">
        <v>0</v>
      </c>
      <c r="K14" s="386">
        <v>0</v>
      </c>
      <c r="L14" s="398">
        <v>0</v>
      </c>
      <c r="M14" s="386">
        <v>1608344</v>
      </c>
      <c r="N14" s="386">
        <v>1836000</v>
      </c>
      <c r="O14" s="386">
        <v>555656</v>
      </c>
    </row>
    <row r="15" spans="1:15" ht="39" customHeight="1">
      <c r="A15" s="380" t="s">
        <v>29</v>
      </c>
      <c r="B15" s="381" t="s">
        <v>414</v>
      </c>
      <c r="C15" s="380" t="s">
        <v>415</v>
      </c>
      <c r="D15" s="381" t="s">
        <v>176</v>
      </c>
      <c r="E15" s="380">
        <v>600</v>
      </c>
      <c r="F15" s="380">
        <v>60016</v>
      </c>
      <c r="G15" s="380" t="s">
        <v>308</v>
      </c>
      <c r="H15" s="382">
        <f>SUM(H16:H18)</f>
        <v>607677</v>
      </c>
      <c r="I15" s="382">
        <f>SUM(I16:I18)</f>
        <v>13909</v>
      </c>
      <c r="J15" s="382">
        <f>SUM(J16:J18)</f>
        <v>235768</v>
      </c>
      <c r="K15" s="382">
        <f>SUM(K16:K18)</f>
        <v>234390.62</v>
      </c>
      <c r="L15" s="272">
        <f>ROUND((K15/J15)*100,2)</f>
        <v>99.42</v>
      </c>
      <c r="M15" s="382">
        <f>SUM(M16:M18)</f>
        <v>358000</v>
      </c>
      <c r="N15" s="380"/>
      <c r="O15" s="380"/>
    </row>
    <row r="16" spans="1:15" ht="32.25" customHeight="1">
      <c r="A16" s="383"/>
      <c r="B16" s="384" t="s">
        <v>416</v>
      </c>
      <c r="C16" s="383"/>
      <c r="D16" s="384"/>
      <c r="E16" s="383"/>
      <c r="F16" s="383"/>
      <c r="G16" s="385" t="s">
        <v>297</v>
      </c>
      <c r="H16" s="386">
        <v>256430</v>
      </c>
      <c r="I16" s="386">
        <v>13909</v>
      </c>
      <c r="J16" s="386">
        <v>96100</v>
      </c>
      <c r="K16" s="386">
        <v>93112.09</v>
      </c>
      <c r="L16" s="255">
        <f aca="true" t="shared" si="0" ref="L16:L56">ROUND((K16/J16)*100,2)</f>
        <v>96.89</v>
      </c>
      <c r="M16" s="386">
        <v>146421</v>
      </c>
      <c r="N16" s="383"/>
      <c r="O16" s="383"/>
    </row>
    <row r="17" spans="1:15" ht="30.75" customHeight="1">
      <c r="A17" s="383"/>
      <c r="B17" s="384" t="s">
        <v>417</v>
      </c>
      <c r="C17" s="383"/>
      <c r="D17" s="384"/>
      <c r="E17" s="383"/>
      <c r="F17" s="383"/>
      <c r="G17" s="385" t="s">
        <v>298</v>
      </c>
      <c r="H17" s="386">
        <v>0</v>
      </c>
      <c r="I17" s="386"/>
      <c r="J17" s="386">
        <v>0</v>
      </c>
      <c r="K17" s="386"/>
      <c r="L17" s="255">
        <v>0</v>
      </c>
      <c r="M17" s="386"/>
      <c r="N17" s="383"/>
      <c r="O17" s="383"/>
    </row>
    <row r="18" spans="1:15" ht="43.5" customHeight="1">
      <c r="A18" s="383"/>
      <c r="B18" s="384" t="s">
        <v>418</v>
      </c>
      <c r="C18" s="383"/>
      <c r="D18" s="384"/>
      <c r="E18" s="383"/>
      <c r="F18" s="383"/>
      <c r="G18" s="387" t="s">
        <v>299</v>
      </c>
      <c r="H18" s="386">
        <v>351247</v>
      </c>
      <c r="I18" s="386">
        <v>0</v>
      </c>
      <c r="J18" s="386">
        <v>139668</v>
      </c>
      <c r="K18" s="386">
        <v>141278.53</v>
      </c>
      <c r="L18" s="398">
        <f t="shared" si="0"/>
        <v>101.15</v>
      </c>
      <c r="M18" s="386">
        <v>211579</v>
      </c>
      <c r="N18" s="383"/>
      <c r="O18" s="383"/>
    </row>
    <row r="19" spans="1:15" ht="28.5" customHeight="1">
      <c r="A19" s="380" t="s">
        <v>30</v>
      </c>
      <c r="B19" s="381" t="s">
        <v>414</v>
      </c>
      <c r="C19" s="380" t="s">
        <v>404</v>
      </c>
      <c r="D19" s="381" t="s">
        <v>176</v>
      </c>
      <c r="E19" s="380">
        <v>600</v>
      </c>
      <c r="F19" s="380">
        <v>60016</v>
      </c>
      <c r="G19" s="380" t="s">
        <v>308</v>
      </c>
      <c r="H19" s="382">
        <f>SUM(H20:H22)</f>
        <v>488304</v>
      </c>
      <c r="I19" s="382">
        <f>SUM(I20:I22)</f>
        <v>23678</v>
      </c>
      <c r="J19" s="382">
        <f>SUM(J20:J22)</f>
        <v>464626</v>
      </c>
      <c r="K19" s="382">
        <f>SUM(K20:K22)</f>
        <v>455746.15</v>
      </c>
      <c r="L19" s="272">
        <f t="shared" si="0"/>
        <v>98.09</v>
      </c>
      <c r="M19" s="382">
        <f>SUM(M20:M22)</f>
        <v>0</v>
      </c>
      <c r="N19" s="380"/>
      <c r="O19" s="380"/>
    </row>
    <row r="20" spans="1:15" ht="30" customHeight="1">
      <c r="A20" s="383"/>
      <c r="B20" s="384" t="s">
        <v>416</v>
      </c>
      <c r="C20" s="383"/>
      <c r="D20" s="384"/>
      <c r="E20" s="383"/>
      <c r="F20" s="383"/>
      <c r="G20" s="385" t="s">
        <v>297</v>
      </c>
      <c r="H20" s="386">
        <v>214329</v>
      </c>
      <c r="I20" s="386">
        <v>23678</v>
      </c>
      <c r="J20" s="386">
        <v>190651</v>
      </c>
      <c r="K20" s="386">
        <v>182649.82</v>
      </c>
      <c r="L20" s="255">
        <f t="shared" si="0"/>
        <v>95.8</v>
      </c>
      <c r="M20" s="386"/>
      <c r="N20" s="383"/>
      <c r="O20" s="383"/>
    </row>
    <row r="21" spans="1:15" ht="34.5" customHeight="1">
      <c r="A21" s="383"/>
      <c r="B21" s="384" t="s">
        <v>417</v>
      </c>
      <c r="C21" s="383"/>
      <c r="D21" s="384"/>
      <c r="E21" s="383"/>
      <c r="F21" s="383"/>
      <c r="G21" s="385" t="s">
        <v>298</v>
      </c>
      <c r="H21" s="386">
        <v>0</v>
      </c>
      <c r="I21" s="386"/>
      <c r="J21" s="386">
        <v>0</v>
      </c>
      <c r="K21" s="386"/>
      <c r="L21" s="255">
        <v>0</v>
      </c>
      <c r="M21" s="386"/>
      <c r="N21" s="383"/>
      <c r="O21" s="383"/>
    </row>
    <row r="22" spans="1:15" ht="60.75" customHeight="1">
      <c r="A22" s="383"/>
      <c r="B22" s="384" t="s">
        <v>419</v>
      </c>
      <c r="C22" s="383"/>
      <c r="D22" s="384"/>
      <c r="E22" s="383"/>
      <c r="F22" s="383"/>
      <c r="G22" s="387" t="s">
        <v>299</v>
      </c>
      <c r="H22" s="386">
        <v>273975</v>
      </c>
      <c r="I22" s="386">
        <v>0</v>
      </c>
      <c r="J22" s="386">
        <v>273975</v>
      </c>
      <c r="K22" s="386">
        <v>273096.33</v>
      </c>
      <c r="L22" s="398">
        <f t="shared" si="0"/>
        <v>99.68</v>
      </c>
      <c r="M22" s="386"/>
      <c r="N22" s="383"/>
      <c r="O22" s="383"/>
    </row>
    <row r="23" spans="1:15" ht="28.5" customHeight="1">
      <c r="A23" s="380" t="s">
        <v>19</v>
      </c>
      <c r="B23" s="381" t="s">
        <v>414</v>
      </c>
      <c r="C23" s="380" t="s">
        <v>415</v>
      </c>
      <c r="D23" s="381" t="s">
        <v>176</v>
      </c>
      <c r="E23" s="380">
        <v>600</v>
      </c>
      <c r="F23" s="380">
        <v>60016</v>
      </c>
      <c r="G23" s="380" t="s">
        <v>308</v>
      </c>
      <c r="H23" s="382">
        <f>SUM(H24:H26)</f>
        <v>790702</v>
      </c>
      <c r="I23" s="382">
        <f>SUM(I24:I26)</f>
        <v>21123</v>
      </c>
      <c r="J23" s="382">
        <f>SUM(J24:J26)</f>
        <v>345000</v>
      </c>
      <c r="K23" s="382">
        <f>SUM(K24:K26)</f>
        <v>308866.68</v>
      </c>
      <c r="L23" s="272">
        <f t="shared" si="0"/>
        <v>89.53</v>
      </c>
      <c r="M23" s="382">
        <f>SUM(M24:M26)</f>
        <v>424579</v>
      </c>
      <c r="N23" s="380"/>
      <c r="O23" s="380"/>
    </row>
    <row r="24" spans="1:15" ht="33.75" customHeight="1">
      <c r="A24" s="383"/>
      <c r="B24" s="384" t="s">
        <v>416</v>
      </c>
      <c r="C24" s="383"/>
      <c r="D24" s="384"/>
      <c r="E24" s="383"/>
      <c r="F24" s="383"/>
      <c r="G24" s="385" t="s">
        <v>297</v>
      </c>
      <c r="H24" s="386">
        <v>380659</v>
      </c>
      <c r="I24" s="386">
        <v>21123</v>
      </c>
      <c r="J24" s="386">
        <v>159241</v>
      </c>
      <c r="K24" s="386">
        <v>123839.54</v>
      </c>
      <c r="L24" s="255">
        <f t="shared" si="0"/>
        <v>77.77</v>
      </c>
      <c r="M24" s="386">
        <v>200295</v>
      </c>
      <c r="N24" s="383"/>
      <c r="O24" s="383"/>
    </row>
    <row r="25" spans="1:15" ht="30.75" customHeight="1">
      <c r="A25" s="383"/>
      <c r="B25" s="384" t="s">
        <v>417</v>
      </c>
      <c r="C25" s="383"/>
      <c r="D25" s="384"/>
      <c r="E25" s="383"/>
      <c r="F25" s="383"/>
      <c r="G25" s="385" t="s">
        <v>298</v>
      </c>
      <c r="H25" s="386">
        <v>0</v>
      </c>
      <c r="I25" s="386"/>
      <c r="J25" s="386">
        <v>0</v>
      </c>
      <c r="K25" s="386"/>
      <c r="L25" s="255">
        <v>0</v>
      </c>
      <c r="M25" s="386"/>
      <c r="N25" s="383"/>
      <c r="O25" s="383"/>
    </row>
    <row r="26" spans="1:15" ht="38.25" customHeight="1">
      <c r="A26" s="383"/>
      <c r="B26" s="384" t="s">
        <v>420</v>
      </c>
      <c r="C26" s="383"/>
      <c r="D26" s="384"/>
      <c r="E26" s="383"/>
      <c r="F26" s="383"/>
      <c r="G26" s="387" t="s">
        <v>299</v>
      </c>
      <c r="H26" s="386">
        <v>410043</v>
      </c>
      <c r="I26" s="386">
        <v>0</v>
      </c>
      <c r="J26" s="386">
        <v>185759</v>
      </c>
      <c r="K26" s="386">
        <v>185027.14</v>
      </c>
      <c r="L26" s="398">
        <f t="shared" si="0"/>
        <v>99.61</v>
      </c>
      <c r="M26" s="386">
        <v>224284</v>
      </c>
      <c r="N26" s="383"/>
      <c r="O26" s="383"/>
    </row>
    <row r="27" spans="1:15" ht="30" customHeight="1">
      <c r="A27" s="380" t="s">
        <v>34</v>
      </c>
      <c r="B27" s="381" t="s">
        <v>421</v>
      </c>
      <c r="C27" s="380" t="s">
        <v>486</v>
      </c>
      <c r="D27" s="381" t="s">
        <v>422</v>
      </c>
      <c r="E27" s="380">
        <v>801</v>
      </c>
      <c r="F27" s="380">
        <v>80101</v>
      </c>
      <c r="G27" s="380" t="s">
        <v>308</v>
      </c>
      <c r="H27" s="382">
        <f>SUM(H28:H30)</f>
        <v>880000</v>
      </c>
      <c r="I27" s="382">
        <f>SUM(I28:I30)</f>
        <v>16200</v>
      </c>
      <c r="J27" s="382">
        <f>SUM(J28:J30)</f>
        <v>333000</v>
      </c>
      <c r="K27" s="382">
        <f>SUM(K28:K30)</f>
        <v>1708</v>
      </c>
      <c r="L27" s="272">
        <f t="shared" si="0"/>
        <v>0.51</v>
      </c>
      <c r="M27" s="382">
        <f>SUM(M28:M30)</f>
        <v>530800</v>
      </c>
      <c r="N27" s="380"/>
      <c r="O27" s="380"/>
    </row>
    <row r="28" spans="1:15" ht="15">
      <c r="A28" s="383"/>
      <c r="B28" s="384" t="s">
        <v>423</v>
      </c>
      <c r="C28" s="383"/>
      <c r="D28" s="384"/>
      <c r="E28" s="383"/>
      <c r="F28" s="383"/>
      <c r="G28" s="385" t="s">
        <v>297</v>
      </c>
      <c r="H28" s="386">
        <v>430000</v>
      </c>
      <c r="I28" s="386">
        <v>16200</v>
      </c>
      <c r="J28" s="386">
        <v>133000</v>
      </c>
      <c r="K28" s="386">
        <v>658</v>
      </c>
      <c r="L28" s="255">
        <f t="shared" si="0"/>
        <v>0.49</v>
      </c>
      <c r="M28" s="386">
        <v>280800</v>
      </c>
      <c r="N28" s="383"/>
      <c r="O28" s="383"/>
    </row>
    <row r="29" spans="1:15" ht="15">
      <c r="A29" s="383"/>
      <c r="B29" s="384" t="s">
        <v>424</v>
      </c>
      <c r="C29" s="383"/>
      <c r="D29" s="384"/>
      <c r="E29" s="383"/>
      <c r="F29" s="383"/>
      <c r="G29" s="385" t="s">
        <v>298</v>
      </c>
      <c r="H29" s="386">
        <v>0</v>
      </c>
      <c r="I29" s="386">
        <v>0</v>
      </c>
      <c r="J29" s="386">
        <v>0</v>
      </c>
      <c r="K29" s="386">
        <v>0</v>
      </c>
      <c r="L29" s="255">
        <v>0</v>
      </c>
      <c r="M29" s="386">
        <v>0</v>
      </c>
      <c r="N29" s="383"/>
      <c r="O29" s="383"/>
    </row>
    <row r="30" spans="1:15" ht="48.75" customHeight="1">
      <c r="A30" s="383"/>
      <c r="B30" s="384" t="s">
        <v>425</v>
      </c>
      <c r="C30" s="383"/>
      <c r="D30" s="384"/>
      <c r="E30" s="383"/>
      <c r="F30" s="383"/>
      <c r="G30" s="387" t="s">
        <v>299</v>
      </c>
      <c r="H30" s="386">
        <v>450000</v>
      </c>
      <c r="I30" s="386">
        <v>0</v>
      </c>
      <c r="J30" s="386">
        <v>200000</v>
      </c>
      <c r="K30" s="386">
        <v>1050</v>
      </c>
      <c r="L30" s="398">
        <f t="shared" si="0"/>
        <v>0.53</v>
      </c>
      <c r="M30" s="386">
        <v>250000</v>
      </c>
      <c r="N30" s="383"/>
      <c r="O30" s="383"/>
    </row>
    <row r="31" spans="1:15" ht="36" customHeight="1">
      <c r="A31" s="380" t="s">
        <v>37</v>
      </c>
      <c r="B31" s="381" t="s">
        <v>426</v>
      </c>
      <c r="C31" s="380" t="s">
        <v>477</v>
      </c>
      <c r="D31" s="381" t="s">
        <v>5</v>
      </c>
      <c r="E31" s="380">
        <v>853</v>
      </c>
      <c r="F31" s="380">
        <v>85395</v>
      </c>
      <c r="G31" s="380" t="s">
        <v>308</v>
      </c>
      <c r="H31" s="382">
        <f>SUM(H32:H34)</f>
        <v>42812</v>
      </c>
      <c r="I31" s="382">
        <f>SUM(I32:I34)</f>
        <v>0</v>
      </c>
      <c r="J31" s="382">
        <f>SUM(J32:J34)</f>
        <v>42812</v>
      </c>
      <c r="K31" s="382">
        <f>SUM(K32:K34)</f>
        <v>42812</v>
      </c>
      <c r="L31" s="252">
        <f t="shared" si="0"/>
        <v>100</v>
      </c>
      <c r="M31" s="388"/>
      <c r="N31" s="380"/>
      <c r="O31" s="380"/>
    </row>
    <row r="32" spans="1:15" ht="30.75" customHeight="1">
      <c r="A32" s="383"/>
      <c r="B32" s="384" t="s">
        <v>2</v>
      </c>
      <c r="C32" s="383"/>
      <c r="D32" s="384"/>
      <c r="E32" s="383"/>
      <c r="F32" s="383"/>
      <c r="G32" s="385" t="s">
        <v>297</v>
      </c>
      <c r="H32" s="386">
        <v>0</v>
      </c>
      <c r="I32" s="386">
        <v>0</v>
      </c>
      <c r="J32" s="386">
        <v>0</v>
      </c>
      <c r="K32" s="386"/>
      <c r="L32" s="255">
        <v>0</v>
      </c>
      <c r="M32" s="386"/>
      <c r="N32" s="383"/>
      <c r="O32" s="383"/>
    </row>
    <row r="33" spans="1:15" ht="45" customHeight="1">
      <c r="A33" s="383"/>
      <c r="B33" s="384" t="s">
        <v>3</v>
      </c>
      <c r="C33" s="383"/>
      <c r="D33" s="384"/>
      <c r="E33" s="383"/>
      <c r="F33" s="383"/>
      <c r="G33" s="385" t="s">
        <v>298</v>
      </c>
      <c r="H33" s="386">
        <v>6421.8</v>
      </c>
      <c r="I33" s="386">
        <v>0</v>
      </c>
      <c r="J33" s="386">
        <v>6421.8</v>
      </c>
      <c r="K33" s="386">
        <v>6421.8</v>
      </c>
      <c r="L33" s="255">
        <f t="shared" si="0"/>
        <v>100</v>
      </c>
      <c r="M33" s="386"/>
      <c r="N33" s="383"/>
      <c r="O33" s="383"/>
    </row>
    <row r="34" spans="1:15" ht="34.5" customHeight="1">
      <c r="A34" s="383"/>
      <c r="B34" s="384" t="s">
        <v>4</v>
      </c>
      <c r="C34" s="383"/>
      <c r="D34" s="384"/>
      <c r="E34" s="383"/>
      <c r="F34" s="383"/>
      <c r="G34" s="387" t="s">
        <v>299</v>
      </c>
      <c r="H34" s="386">
        <v>36390.2</v>
      </c>
      <c r="I34" s="386">
        <v>0</v>
      </c>
      <c r="J34" s="386">
        <v>36390.2</v>
      </c>
      <c r="K34" s="386">
        <v>36390.2</v>
      </c>
      <c r="L34" s="398">
        <f t="shared" si="0"/>
        <v>100</v>
      </c>
      <c r="M34" s="386"/>
      <c r="N34" s="383"/>
      <c r="O34" s="383"/>
    </row>
    <row r="35" spans="1:15" ht="27" customHeight="1">
      <c r="A35" s="380" t="s">
        <v>40</v>
      </c>
      <c r="B35" s="381" t="s">
        <v>427</v>
      </c>
      <c r="C35" s="380" t="s">
        <v>415</v>
      </c>
      <c r="D35" s="381" t="s">
        <v>176</v>
      </c>
      <c r="E35" s="380">
        <v>921</v>
      </c>
      <c r="F35" s="380">
        <v>92105</v>
      </c>
      <c r="G35" s="380" t="s">
        <v>308</v>
      </c>
      <c r="H35" s="382">
        <f>SUM(H36:H38)</f>
        <v>1400000</v>
      </c>
      <c r="I35" s="382">
        <f>SUM(I36:I38)</f>
        <v>7930</v>
      </c>
      <c r="J35" s="382">
        <f>SUM(J36:J38)</f>
        <v>150000</v>
      </c>
      <c r="K35" s="382">
        <f>SUM(K36:K38)</f>
        <v>53482.2</v>
      </c>
      <c r="L35" s="423">
        <f t="shared" si="0"/>
        <v>35.65</v>
      </c>
      <c r="M35" s="382">
        <f>SUM(M36:M38)</f>
        <v>1242070</v>
      </c>
      <c r="N35" s="380"/>
      <c r="O35" s="380"/>
    </row>
    <row r="36" spans="1:15" ht="30">
      <c r="A36" s="383"/>
      <c r="B36" s="384" t="s">
        <v>428</v>
      </c>
      <c r="C36" s="383"/>
      <c r="D36" s="384"/>
      <c r="E36" s="383"/>
      <c r="F36" s="383"/>
      <c r="G36" s="385" t="s">
        <v>297</v>
      </c>
      <c r="H36" s="386">
        <v>580526</v>
      </c>
      <c r="I36" s="386">
        <v>7930</v>
      </c>
      <c r="J36" s="386">
        <v>150000</v>
      </c>
      <c r="K36" s="386">
        <v>53482.2</v>
      </c>
      <c r="L36" s="255">
        <f t="shared" si="0"/>
        <v>35.65</v>
      </c>
      <c r="M36" s="386">
        <v>422596</v>
      </c>
      <c r="N36" s="383"/>
      <c r="O36" s="383"/>
    </row>
    <row r="37" spans="1:15" ht="15">
      <c r="A37" s="383"/>
      <c r="B37" s="384" t="s">
        <v>429</v>
      </c>
      <c r="C37" s="383"/>
      <c r="D37" s="384"/>
      <c r="E37" s="383"/>
      <c r="F37" s="383"/>
      <c r="G37" s="385" t="s">
        <v>298</v>
      </c>
      <c r="H37" s="386">
        <v>0</v>
      </c>
      <c r="I37" s="386">
        <v>0</v>
      </c>
      <c r="J37" s="386">
        <v>0</v>
      </c>
      <c r="K37" s="386"/>
      <c r="L37" s="255">
        <v>0</v>
      </c>
      <c r="M37" s="386">
        <v>0</v>
      </c>
      <c r="N37" s="383"/>
      <c r="O37" s="383"/>
    </row>
    <row r="38" spans="1:15" ht="60" customHeight="1">
      <c r="A38" s="383"/>
      <c r="B38" s="384" t="s">
        <v>430</v>
      </c>
      <c r="C38" s="383"/>
      <c r="D38" s="384"/>
      <c r="E38" s="383"/>
      <c r="F38" s="383"/>
      <c r="G38" s="387" t="s">
        <v>299</v>
      </c>
      <c r="H38" s="386">
        <v>819474</v>
      </c>
      <c r="I38" s="386">
        <v>0</v>
      </c>
      <c r="J38" s="386">
        <v>0</v>
      </c>
      <c r="K38" s="386"/>
      <c r="L38" s="398">
        <v>0</v>
      </c>
      <c r="M38" s="386">
        <v>819474</v>
      </c>
      <c r="N38" s="383"/>
      <c r="O38" s="383"/>
    </row>
    <row r="39" spans="1:15" ht="15" hidden="1">
      <c r="A39" s="380">
        <v>8</v>
      </c>
      <c r="B39" s="381" t="s">
        <v>431</v>
      </c>
      <c r="C39" s="380" t="s">
        <v>432</v>
      </c>
      <c r="D39" s="381" t="s">
        <v>176</v>
      </c>
      <c r="E39" s="380">
        <v>926</v>
      </c>
      <c r="F39" s="380">
        <v>92601</v>
      </c>
      <c r="G39" s="380" t="s">
        <v>308</v>
      </c>
      <c r="H39" s="382">
        <f>SUM(H40:H42)</f>
        <v>0</v>
      </c>
      <c r="I39" s="382">
        <f>SUM(I40:I42)</f>
        <v>0</v>
      </c>
      <c r="J39" s="382">
        <f>SUM(J40:J42)</f>
        <v>0</v>
      </c>
      <c r="K39" s="382"/>
      <c r="L39" s="255" t="e">
        <f t="shared" si="0"/>
        <v>#DIV/0!</v>
      </c>
      <c r="M39" s="382">
        <f>SUM(M40:M42)</f>
        <v>0</v>
      </c>
      <c r="N39" s="380"/>
      <c r="O39" s="380"/>
    </row>
    <row r="40" spans="1:15" ht="15" hidden="1">
      <c r="A40" s="383"/>
      <c r="B40" s="384"/>
      <c r="C40" s="383"/>
      <c r="D40" s="384"/>
      <c r="E40" s="383"/>
      <c r="F40" s="383"/>
      <c r="G40" s="385" t="s">
        <v>297</v>
      </c>
      <c r="H40" s="386">
        <v>0</v>
      </c>
      <c r="I40" s="386">
        <v>0</v>
      </c>
      <c r="J40" s="386">
        <v>0</v>
      </c>
      <c r="K40" s="386"/>
      <c r="L40" s="255" t="e">
        <f t="shared" si="0"/>
        <v>#DIV/0!</v>
      </c>
      <c r="M40" s="386">
        <v>0</v>
      </c>
      <c r="N40" s="383"/>
      <c r="O40" s="383"/>
    </row>
    <row r="41" spans="1:15" ht="15" hidden="1">
      <c r="A41" s="383"/>
      <c r="B41" s="384"/>
      <c r="C41" s="383"/>
      <c r="D41" s="384"/>
      <c r="E41" s="383"/>
      <c r="F41" s="383"/>
      <c r="G41" s="385" t="s">
        <v>298</v>
      </c>
      <c r="H41" s="386">
        <v>0</v>
      </c>
      <c r="I41" s="386">
        <v>0</v>
      </c>
      <c r="J41" s="386">
        <v>0</v>
      </c>
      <c r="K41" s="386"/>
      <c r="L41" s="255" t="e">
        <f t="shared" si="0"/>
        <v>#DIV/0!</v>
      </c>
      <c r="M41" s="386">
        <v>0</v>
      </c>
      <c r="N41" s="383"/>
      <c r="O41" s="383"/>
    </row>
    <row r="42" spans="1:15" ht="30" hidden="1">
      <c r="A42" s="383"/>
      <c r="B42" s="384" t="s">
        <v>433</v>
      </c>
      <c r="C42" s="383"/>
      <c r="D42" s="384"/>
      <c r="E42" s="383"/>
      <c r="F42" s="383"/>
      <c r="G42" s="387" t="s">
        <v>299</v>
      </c>
      <c r="H42" s="386">
        <v>0</v>
      </c>
      <c r="I42" s="386">
        <v>0</v>
      </c>
      <c r="J42" s="386">
        <v>0</v>
      </c>
      <c r="K42" s="386"/>
      <c r="L42" s="255" t="e">
        <f t="shared" si="0"/>
        <v>#DIV/0!</v>
      </c>
      <c r="M42" s="386"/>
      <c r="N42" s="383"/>
      <c r="O42" s="383"/>
    </row>
    <row r="43" spans="1:15" ht="30">
      <c r="A43" s="380" t="s">
        <v>46</v>
      </c>
      <c r="B43" s="381" t="s">
        <v>487</v>
      </c>
      <c r="C43" s="380" t="s">
        <v>477</v>
      </c>
      <c r="D43" s="381" t="s">
        <v>422</v>
      </c>
      <c r="E43" s="380">
        <v>921</v>
      </c>
      <c r="F43" s="380">
        <v>92105</v>
      </c>
      <c r="G43" s="380" t="s">
        <v>308</v>
      </c>
      <c r="H43" s="382">
        <f>SUM(H44:H46)</f>
        <v>2682780</v>
      </c>
      <c r="I43" s="382">
        <f>SUM(I44:I46)</f>
        <v>0</v>
      </c>
      <c r="J43" s="382">
        <f>SUM(J44:J46)</f>
        <v>3050</v>
      </c>
      <c r="K43" s="382">
        <f>SUM(K44:K46)</f>
        <v>3050</v>
      </c>
      <c r="L43" s="272">
        <f>ROUND((K43/J43)*100,2)</f>
        <v>100</v>
      </c>
      <c r="M43" s="382">
        <f>SUM(M44:M46)</f>
        <v>366000</v>
      </c>
      <c r="N43" s="382">
        <f>SUM(N44:N46)</f>
        <v>2313730</v>
      </c>
      <c r="O43" s="380"/>
    </row>
    <row r="44" spans="1:15" ht="30">
      <c r="A44" s="383"/>
      <c r="B44" s="384" t="s">
        <v>488</v>
      </c>
      <c r="C44" s="383"/>
      <c r="D44" s="384"/>
      <c r="E44" s="383"/>
      <c r="F44" s="383"/>
      <c r="G44" s="385" t="s">
        <v>297</v>
      </c>
      <c r="H44" s="386">
        <v>1073112</v>
      </c>
      <c r="I44" s="386">
        <v>0</v>
      </c>
      <c r="J44" s="386">
        <v>3050</v>
      </c>
      <c r="K44" s="386">
        <v>3050</v>
      </c>
      <c r="L44" s="255">
        <f>ROUND((K44/J44)*100,2)</f>
        <v>100</v>
      </c>
      <c r="M44" s="386">
        <v>144570</v>
      </c>
      <c r="N44" s="386">
        <v>925492</v>
      </c>
      <c r="O44" s="383"/>
    </row>
    <row r="45" spans="1:15" ht="15">
      <c r="A45" s="383"/>
      <c r="B45" s="384" t="s">
        <v>429</v>
      </c>
      <c r="C45" s="383"/>
      <c r="D45" s="384"/>
      <c r="E45" s="383"/>
      <c r="F45" s="383"/>
      <c r="G45" s="385" t="s">
        <v>298</v>
      </c>
      <c r="H45" s="386">
        <v>0</v>
      </c>
      <c r="I45" s="386">
        <v>0</v>
      </c>
      <c r="J45" s="386">
        <v>0</v>
      </c>
      <c r="K45" s="386">
        <v>0</v>
      </c>
      <c r="L45" s="255">
        <v>0</v>
      </c>
      <c r="M45" s="386">
        <v>0</v>
      </c>
      <c r="N45" s="383">
        <v>0</v>
      </c>
      <c r="O45" s="383"/>
    </row>
    <row r="46" spans="1:15" ht="42.75" customHeight="1">
      <c r="A46" s="383"/>
      <c r="B46" s="384" t="s">
        <v>489</v>
      </c>
      <c r="C46" s="383"/>
      <c r="D46" s="384"/>
      <c r="E46" s="383"/>
      <c r="F46" s="383"/>
      <c r="G46" s="387" t="s">
        <v>299</v>
      </c>
      <c r="H46" s="386">
        <v>1609668</v>
      </c>
      <c r="I46" s="386">
        <v>0</v>
      </c>
      <c r="J46" s="386">
        <v>0</v>
      </c>
      <c r="K46" s="386"/>
      <c r="L46" s="398">
        <v>0</v>
      </c>
      <c r="M46" s="386">
        <v>221430</v>
      </c>
      <c r="N46" s="386">
        <v>1388238</v>
      </c>
      <c r="O46" s="383"/>
    </row>
    <row r="47" spans="1:15" ht="30">
      <c r="A47" s="380" t="s">
        <v>63</v>
      </c>
      <c r="B47" s="381" t="s">
        <v>487</v>
      </c>
      <c r="C47" s="380" t="s">
        <v>432</v>
      </c>
      <c r="D47" s="381" t="s">
        <v>422</v>
      </c>
      <c r="E47" s="380">
        <v>926</v>
      </c>
      <c r="F47" s="380">
        <v>92695</v>
      </c>
      <c r="G47" s="380" t="s">
        <v>308</v>
      </c>
      <c r="H47" s="382">
        <f>SUM(H48:H50)</f>
        <v>2130000</v>
      </c>
      <c r="I47" s="382">
        <f>SUM(I48:I50)</f>
        <v>0</v>
      </c>
      <c r="J47" s="382">
        <f>SUM(J48:J50)</f>
        <v>30000</v>
      </c>
      <c r="K47" s="382">
        <f>SUM(K48:K50)</f>
        <v>29132</v>
      </c>
      <c r="L47" s="272">
        <f>ROUND((K47/J47)*100,2)</f>
        <v>97.11</v>
      </c>
      <c r="M47" s="382">
        <f>SUM(M48:M50)</f>
        <v>2100000</v>
      </c>
      <c r="N47" s="382">
        <f>SUM(N48:N50)</f>
        <v>0</v>
      </c>
      <c r="O47" s="380"/>
    </row>
    <row r="48" spans="1:15" ht="45">
      <c r="A48" s="383"/>
      <c r="B48" s="384" t="s">
        <v>490</v>
      </c>
      <c r="C48" s="383"/>
      <c r="D48" s="384"/>
      <c r="E48" s="383"/>
      <c r="F48" s="383"/>
      <c r="G48" s="385" t="s">
        <v>297</v>
      </c>
      <c r="H48" s="386">
        <v>1059380</v>
      </c>
      <c r="I48" s="386">
        <v>0</v>
      </c>
      <c r="J48" s="386">
        <v>30000</v>
      </c>
      <c r="K48" s="386">
        <v>29132</v>
      </c>
      <c r="L48" s="255">
        <f>ROUND((K48/J48)*100,2)</f>
        <v>97.11</v>
      </c>
      <c r="M48" s="386">
        <v>1029380</v>
      </c>
      <c r="N48" s="383">
        <v>0</v>
      </c>
      <c r="O48" s="383"/>
    </row>
    <row r="49" spans="1:15" ht="30">
      <c r="A49" s="383"/>
      <c r="B49" s="384" t="s">
        <v>491</v>
      </c>
      <c r="C49" s="383"/>
      <c r="D49" s="384"/>
      <c r="E49" s="383"/>
      <c r="F49" s="383"/>
      <c r="G49" s="385" t="s">
        <v>298</v>
      </c>
      <c r="H49" s="386">
        <v>0</v>
      </c>
      <c r="I49" s="386">
        <v>0</v>
      </c>
      <c r="J49" s="386">
        <v>0</v>
      </c>
      <c r="K49" s="386">
        <v>0</v>
      </c>
      <c r="L49" s="255">
        <v>0</v>
      </c>
      <c r="M49" s="386">
        <v>0</v>
      </c>
      <c r="N49" s="383">
        <v>0</v>
      </c>
      <c r="O49" s="383"/>
    </row>
    <row r="50" spans="1:15" ht="57.75" customHeight="1">
      <c r="A50" s="383"/>
      <c r="B50" s="384" t="s">
        <v>1</v>
      </c>
      <c r="C50" s="383"/>
      <c r="D50" s="384"/>
      <c r="E50" s="383"/>
      <c r="F50" s="383"/>
      <c r="G50" s="387" t="s">
        <v>299</v>
      </c>
      <c r="H50" s="386">
        <v>1070620</v>
      </c>
      <c r="I50" s="386">
        <v>0</v>
      </c>
      <c r="J50" s="386">
        <v>0</v>
      </c>
      <c r="K50" s="386"/>
      <c r="L50" s="255">
        <v>0</v>
      </c>
      <c r="M50" s="386">
        <v>1070620</v>
      </c>
      <c r="N50" s="383">
        <v>0</v>
      </c>
      <c r="O50" s="383"/>
    </row>
    <row r="51" spans="1:15" ht="15">
      <c r="A51" s="383"/>
      <c r="B51" s="384"/>
      <c r="C51" s="383"/>
      <c r="D51" s="384"/>
      <c r="E51" s="383"/>
      <c r="F51" s="383"/>
      <c r="G51" s="383"/>
      <c r="H51" s="386"/>
      <c r="I51" s="386"/>
      <c r="J51" s="386"/>
      <c r="K51" s="424"/>
      <c r="L51" s="255">
        <v>0</v>
      </c>
      <c r="M51" s="425"/>
      <c r="N51" s="383"/>
      <c r="O51" s="383"/>
    </row>
    <row r="52" spans="1:15" ht="15">
      <c r="A52" s="383"/>
      <c r="B52" s="384"/>
      <c r="C52" s="383"/>
      <c r="D52" s="384"/>
      <c r="E52" s="383"/>
      <c r="F52" s="383"/>
      <c r="G52" s="383"/>
      <c r="H52" s="386"/>
      <c r="I52" s="386"/>
      <c r="J52" s="386"/>
      <c r="K52" s="386"/>
      <c r="L52" s="255">
        <v>0</v>
      </c>
      <c r="M52" s="386"/>
      <c r="N52" s="383"/>
      <c r="O52" s="383"/>
    </row>
    <row r="53" spans="1:15" s="392" customFormat="1" ht="14.25">
      <c r="A53" s="389"/>
      <c r="B53" s="390" t="s">
        <v>301</v>
      </c>
      <c r="C53" s="389"/>
      <c r="D53" s="390"/>
      <c r="E53" s="389"/>
      <c r="F53" s="389"/>
      <c r="G53" s="389"/>
      <c r="H53" s="391">
        <f>SUM(H11,H15,H19,H23,H27,H31,H35,H39,H43,H47)</f>
        <v>16242275</v>
      </c>
      <c r="I53" s="391">
        <f>SUM(I11,I15,I19,I23,I27,I31,I35,I39,I43,I47)</f>
        <v>82840</v>
      </c>
      <c r="J53" s="391">
        <f>SUM(J11,J15,J19,J23,J27,J31,J35,J39,J43,J47)</f>
        <v>1654256</v>
      </c>
      <c r="K53" s="391">
        <f>SUM(K11,K15,K19,K23,K27,K31,K35,K39,K43,K47)</f>
        <v>1129187.65</v>
      </c>
      <c r="L53" s="272">
        <f t="shared" si="0"/>
        <v>68.26</v>
      </c>
      <c r="M53" s="391">
        <f>SUM(M11,M15,M19,M23,M27,M31,M35,M39,M43,M47)</f>
        <v>7921449</v>
      </c>
      <c r="N53" s="391">
        <f>SUM(N11,N15,N19,N23,N27,N31,N35,N39,N43,N47)</f>
        <v>5013730</v>
      </c>
      <c r="O53" s="391">
        <f>SUM(O11,O15,O19,O23,O27,O31,O35,O39,O43,O47)</f>
        <v>1570000</v>
      </c>
    </row>
    <row r="54" spans="1:15" s="392" customFormat="1" ht="14.25">
      <c r="A54" s="389"/>
      <c r="B54" s="393" t="s">
        <v>297</v>
      </c>
      <c r="C54" s="389"/>
      <c r="D54" s="390"/>
      <c r="E54" s="389"/>
      <c r="F54" s="389"/>
      <c r="G54" s="389"/>
      <c r="H54" s="391">
        <f>SUM(H16,H12,H44,H48,H20,H24,H28,H32,H36,H40)</f>
        <v>7214436</v>
      </c>
      <c r="I54" s="391">
        <f>SUM(I16,I12,I44,I48,I20,I24,I28,I32,I36,I40)</f>
        <v>82840</v>
      </c>
      <c r="J54" s="391">
        <f>SUM(J16,J12,J44,J48,J20,J24,J28,J32,J36,J40)</f>
        <v>812042</v>
      </c>
      <c r="K54" s="391">
        <f>SUM(K16,K12,K44,K48,K20,K24,K28,K32,K36,K40)</f>
        <v>485923.65</v>
      </c>
      <c r="L54" s="272">
        <f t="shared" si="0"/>
        <v>59.84</v>
      </c>
      <c r="M54" s="391">
        <f>SUM(M16,M12,M44,M48,M20,M24,M28,M32,M36,M40)</f>
        <v>3515718</v>
      </c>
      <c r="N54" s="391">
        <f>SUM(N16,N12,N44,N48,N20,N24,N28,N32,N36,N40)</f>
        <v>1789492</v>
      </c>
      <c r="O54" s="391">
        <f>SUM(O16,O12,O44,O48,O20,O24,O28,O32,O36,O40)</f>
        <v>1014344</v>
      </c>
    </row>
    <row r="55" spans="1:15" s="392" customFormat="1" ht="14.25">
      <c r="A55" s="389"/>
      <c r="B55" s="393" t="s">
        <v>298</v>
      </c>
      <c r="C55" s="389"/>
      <c r="D55" s="390"/>
      <c r="E55" s="389"/>
      <c r="F55" s="389"/>
      <c r="G55" s="389"/>
      <c r="H55" s="391">
        <f aca="true" t="shared" si="1" ref="H55:O56">SUM(H17,H13,H45,H49,H21,H25,H29,H33,H37,H41)</f>
        <v>6421.8</v>
      </c>
      <c r="I55" s="391">
        <f t="shared" si="1"/>
        <v>0</v>
      </c>
      <c r="J55" s="391">
        <f t="shared" si="1"/>
        <v>6421.8</v>
      </c>
      <c r="K55" s="391">
        <f t="shared" si="1"/>
        <v>6421.8</v>
      </c>
      <c r="L55" s="272">
        <f t="shared" si="0"/>
        <v>100</v>
      </c>
      <c r="M55" s="391">
        <f t="shared" si="1"/>
        <v>0</v>
      </c>
      <c r="N55" s="391">
        <f t="shared" si="1"/>
        <v>0</v>
      </c>
      <c r="O55" s="391">
        <f t="shared" si="1"/>
        <v>0</v>
      </c>
    </row>
    <row r="56" spans="1:15" s="392" customFormat="1" ht="28.5" customHeight="1">
      <c r="A56" s="394"/>
      <c r="B56" s="395" t="s">
        <v>299</v>
      </c>
      <c r="C56" s="394"/>
      <c r="D56" s="396"/>
      <c r="E56" s="394"/>
      <c r="F56" s="394"/>
      <c r="G56" s="394"/>
      <c r="H56" s="397">
        <f t="shared" si="1"/>
        <v>9021417.2</v>
      </c>
      <c r="I56" s="397">
        <f t="shared" si="1"/>
        <v>0</v>
      </c>
      <c r="J56" s="397">
        <f t="shared" si="1"/>
        <v>835792.2</v>
      </c>
      <c r="K56" s="397">
        <f t="shared" si="1"/>
        <v>636842.2</v>
      </c>
      <c r="L56" s="280">
        <f t="shared" si="0"/>
        <v>76.2</v>
      </c>
      <c r="M56" s="397">
        <f>SUM(M18,M14,M46,M50,M22,M26,M30,M34,M38,M42)</f>
        <v>4405731</v>
      </c>
      <c r="N56" s="397">
        <f>SUM(N18,N14,N46,N50,N22,N26,N30,N34,N38,N42)</f>
        <v>3224238</v>
      </c>
      <c r="O56" s="397">
        <f>SUM(O18,O14,O46,O50,O22,O26,O30,O34,O38,O42)</f>
        <v>555656</v>
      </c>
    </row>
  </sheetData>
  <mergeCells count="13">
    <mergeCell ref="A7:O7"/>
    <mergeCell ref="A9:A10"/>
    <mergeCell ref="B9:B10"/>
    <mergeCell ref="C9:C10"/>
    <mergeCell ref="D9:D10"/>
    <mergeCell ref="F9:F10"/>
    <mergeCell ref="E9:E10"/>
    <mergeCell ref="I9:I10"/>
    <mergeCell ref="G9:H9"/>
    <mergeCell ref="J9:J10"/>
    <mergeCell ref="K9:K10"/>
    <mergeCell ref="L9:L10"/>
    <mergeCell ref="M9:O9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scale="50" r:id="rId1"/>
  <headerFooter alignWithMargins="0"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N96"/>
  <sheetViews>
    <sheetView zoomScale="150" zoomScaleNormal="150" workbookViewId="0" topLeftCell="A1">
      <pane ySplit="7" topLeftCell="BM8" activePane="bottomLeft" state="frozen"/>
      <selection pane="topLeft" activeCell="B1" sqref="B1"/>
      <selection pane="bottomLeft" activeCell="D1" sqref="D1"/>
    </sheetView>
  </sheetViews>
  <sheetFormatPr defaultColWidth="9.00390625" defaultRowHeight="12.75"/>
  <cols>
    <col min="1" max="1" width="2.375" style="166" customWidth="1"/>
    <col min="2" max="2" width="3.25390625" style="167" customWidth="1"/>
    <col min="3" max="3" width="17.75390625" style="168" customWidth="1"/>
    <col min="4" max="4" width="7.00390625" style="169" customWidth="1"/>
    <col min="5" max="5" width="7.00390625" style="170" customWidth="1"/>
    <col min="6" max="6" width="3.625" style="171" customWidth="1"/>
    <col min="7" max="7" width="7.125" style="169" customWidth="1"/>
    <col min="8" max="8" width="7.00390625" style="169" customWidth="1"/>
    <col min="9" max="9" width="3.625" style="169" customWidth="1"/>
    <col min="10" max="11" width="6.375" style="169" customWidth="1"/>
    <col min="12" max="12" width="3.875" style="169" customWidth="1"/>
    <col min="13" max="13" width="5.75390625" style="169" hidden="1" customWidth="1"/>
    <col min="14" max="14" width="5.625" style="169" hidden="1" customWidth="1"/>
    <col min="15" max="15" width="3.75390625" style="169" hidden="1" customWidth="1"/>
    <col min="16" max="17" width="5.625" style="169" customWidth="1"/>
    <col min="18" max="18" width="3.625" style="169" customWidth="1"/>
    <col min="19" max="20" width="5.125" style="169" customWidth="1"/>
    <col min="21" max="21" width="3.375" style="169" customWidth="1"/>
    <col min="22" max="23" width="2.75390625" style="169" customWidth="1"/>
    <col min="24" max="24" width="2.375" style="169" customWidth="1"/>
    <col min="25" max="26" width="6.375" style="169" customWidth="1"/>
    <col min="27" max="27" width="3.75390625" style="169" customWidth="1"/>
    <col min="28" max="28" width="6.75390625" style="169" customWidth="1"/>
    <col min="29" max="29" width="6.375" style="169" customWidth="1"/>
    <col min="30" max="30" width="3.625" style="169" customWidth="1"/>
    <col min="31" max="32" width="0" style="151" hidden="1" customWidth="1"/>
    <col min="33" max="16384" width="9.125" style="151" customWidth="1"/>
  </cols>
  <sheetData>
    <row r="1" spans="4:30" s="131" customFormat="1" ht="16.5" customHeight="1"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428" t="s">
        <v>141</v>
      </c>
      <c r="AC1" s="132"/>
      <c r="AD1" s="132"/>
    </row>
    <row r="2" spans="1:30" s="122" customFormat="1" ht="11.25" customHeight="1">
      <c r="A2" s="131"/>
      <c r="B2" s="133"/>
      <c r="C2" s="134"/>
      <c r="D2" s="132"/>
      <c r="E2" s="135"/>
      <c r="F2" s="658" t="s">
        <v>458</v>
      </c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8"/>
      <c r="R2" s="658"/>
      <c r="S2" s="658"/>
      <c r="T2" s="658"/>
      <c r="U2" s="658"/>
      <c r="V2" s="658"/>
      <c r="W2" s="427"/>
      <c r="X2" s="427"/>
      <c r="Y2" s="324"/>
      <c r="Z2" s="324"/>
      <c r="AA2" s="324"/>
      <c r="AB2" s="324"/>
      <c r="AC2" s="324"/>
      <c r="AD2" s="324"/>
    </row>
    <row r="3" spans="1:30" s="124" customFormat="1" ht="9.75" customHeight="1">
      <c r="A3" s="649" t="s">
        <v>20</v>
      </c>
      <c r="B3" s="655" t="s">
        <v>232</v>
      </c>
      <c r="C3" s="652" t="s">
        <v>18</v>
      </c>
      <c r="D3" s="554" t="s">
        <v>25</v>
      </c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59"/>
      <c r="P3" s="659"/>
      <c r="Q3" s="659"/>
      <c r="R3" s="659"/>
      <c r="S3" s="659"/>
      <c r="T3" s="659"/>
      <c r="U3" s="659"/>
      <c r="V3" s="659"/>
      <c r="W3" s="659"/>
      <c r="X3" s="659"/>
      <c r="Y3" s="659"/>
      <c r="Z3" s="659"/>
      <c r="AA3" s="659"/>
      <c r="AB3" s="659"/>
      <c r="AC3" s="659"/>
      <c r="AD3" s="660"/>
    </row>
    <row r="4" spans="1:30" s="124" customFormat="1" ht="8.25" customHeight="1">
      <c r="A4" s="650"/>
      <c r="B4" s="656"/>
      <c r="C4" s="653"/>
      <c r="D4" s="637" t="s">
        <v>89</v>
      </c>
      <c r="E4" s="638"/>
      <c r="F4" s="639"/>
      <c r="G4" s="578" t="s">
        <v>24</v>
      </c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9"/>
      <c r="V4" s="579"/>
      <c r="W4" s="579"/>
      <c r="X4" s="579"/>
      <c r="Y4" s="579"/>
      <c r="Z4" s="579"/>
      <c r="AA4" s="580"/>
      <c r="AB4" s="578" t="s">
        <v>56</v>
      </c>
      <c r="AC4" s="579"/>
      <c r="AD4" s="580"/>
    </row>
    <row r="5" spans="1:30" s="124" customFormat="1" ht="8.25" customHeight="1">
      <c r="A5" s="650"/>
      <c r="B5" s="656"/>
      <c r="C5" s="653"/>
      <c r="D5" s="640"/>
      <c r="E5" s="641"/>
      <c r="F5" s="642"/>
      <c r="G5" s="578" t="s">
        <v>54</v>
      </c>
      <c r="H5" s="579"/>
      <c r="I5" s="580"/>
      <c r="J5" s="581" t="s">
        <v>82</v>
      </c>
      <c r="K5" s="582"/>
      <c r="L5" s="582"/>
      <c r="M5" s="582"/>
      <c r="N5" s="582"/>
      <c r="O5" s="582"/>
      <c r="P5" s="582"/>
      <c r="Q5" s="582"/>
      <c r="R5" s="582"/>
      <c r="S5" s="582"/>
      <c r="T5" s="582"/>
      <c r="U5" s="582"/>
      <c r="V5" s="582"/>
      <c r="W5" s="582"/>
      <c r="X5" s="582"/>
      <c r="Y5" s="582"/>
      <c r="Z5" s="582"/>
      <c r="AA5" s="583"/>
      <c r="AB5" s="587"/>
      <c r="AC5" s="588"/>
      <c r="AD5" s="589"/>
    </row>
    <row r="6" spans="1:30" s="124" customFormat="1" ht="24.75" customHeight="1">
      <c r="A6" s="650"/>
      <c r="B6" s="656"/>
      <c r="C6" s="653"/>
      <c r="D6" s="643"/>
      <c r="E6" s="644"/>
      <c r="F6" s="645"/>
      <c r="G6" s="581"/>
      <c r="H6" s="582"/>
      <c r="I6" s="583"/>
      <c r="J6" s="541" t="s">
        <v>362</v>
      </c>
      <c r="K6" s="542"/>
      <c r="L6" s="543"/>
      <c r="M6" s="554" t="s">
        <v>263</v>
      </c>
      <c r="N6" s="555"/>
      <c r="O6" s="577"/>
      <c r="P6" s="554" t="s">
        <v>264</v>
      </c>
      <c r="Q6" s="555"/>
      <c r="R6" s="577"/>
      <c r="S6" s="541" t="s">
        <v>266</v>
      </c>
      <c r="T6" s="542"/>
      <c r="U6" s="543"/>
      <c r="V6" s="541" t="s">
        <v>261</v>
      </c>
      <c r="W6" s="542"/>
      <c r="X6" s="543"/>
      <c r="Y6" s="554" t="s">
        <v>363</v>
      </c>
      <c r="Z6" s="555"/>
      <c r="AA6" s="577"/>
      <c r="AB6" s="581"/>
      <c r="AC6" s="582"/>
      <c r="AD6" s="583"/>
    </row>
    <row r="7" spans="1:30" s="130" customFormat="1" ht="12" customHeight="1">
      <c r="A7" s="651"/>
      <c r="B7" s="657"/>
      <c r="C7" s="654"/>
      <c r="D7" s="125" t="s">
        <v>233</v>
      </c>
      <c r="E7" s="125" t="s">
        <v>234</v>
      </c>
      <c r="F7" s="126" t="s">
        <v>235</v>
      </c>
      <c r="G7" s="127" t="s">
        <v>233</v>
      </c>
      <c r="H7" s="127" t="s">
        <v>236</v>
      </c>
      <c r="I7" s="127" t="s">
        <v>235</v>
      </c>
      <c r="J7" s="128" t="s">
        <v>233</v>
      </c>
      <c r="K7" s="128" t="s">
        <v>236</v>
      </c>
      <c r="L7" s="128" t="s">
        <v>235</v>
      </c>
      <c r="M7" s="128" t="s">
        <v>233</v>
      </c>
      <c r="N7" s="129" t="s">
        <v>237</v>
      </c>
      <c r="O7" s="128" t="s">
        <v>235</v>
      </c>
      <c r="P7" s="128" t="s">
        <v>233</v>
      </c>
      <c r="Q7" s="128" t="s">
        <v>236</v>
      </c>
      <c r="R7" s="128" t="s">
        <v>235</v>
      </c>
      <c r="S7" s="129" t="s">
        <v>238</v>
      </c>
      <c r="T7" s="129" t="s">
        <v>237</v>
      </c>
      <c r="U7" s="128" t="s">
        <v>235</v>
      </c>
      <c r="V7" s="129" t="s">
        <v>238</v>
      </c>
      <c r="W7" s="129" t="s">
        <v>237</v>
      </c>
      <c r="X7" s="128" t="s">
        <v>235</v>
      </c>
      <c r="Y7" s="128" t="s">
        <v>233</v>
      </c>
      <c r="Z7" s="129" t="s">
        <v>237</v>
      </c>
      <c r="AA7" s="128" t="s">
        <v>235</v>
      </c>
      <c r="AB7" s="128" t="s">
        <v>233</v>
      </c>
      <c r="AC7" s="128" t="s">
        <v>236</v>
      </c>
      <c r="AD7" s="128" t="s">
        <v>235</v>
      </c>
    </row>
    <row r="8" spans="1:30" s="139" customFormat="1" ht="12" customHeight="1">
      <c r="A8" s="137">
        <v>1</v>
      </c>
      <c r="B8" s="137">
        <v>2</v>
      </c>
      <c r="C8" s="137">
        <v>3</v>
      </c>
      <c r="D8" s="138">
        <v>4</v>
      </c>
      <c r="E8" s="138">
        <v>5</v>
      </c>
      <c r="F8" s="345">
        <v>6</v>
      </c>
      <c r="G8" s="350">
        <v>7</v>
      </c>
      <c r="H8" s="350">
        <v>8</v>
      </c>
      <c r="I8" s="351">
        <v>9</v>
      </c>
      <c r="J8" s="345">
        <v>10</v>
      </c>
      <c r="K8" s="345">
        <v>11</v>
      </c>
      <c r="L8" s="353">
        <v>12</v>
      </c>
      <c r="M8" s="345">
        <v>13</v>
      </c>
      <c r="N8" s="138">
        <v>14</v>
      </c>
      <c r="O8" s="353">
        <v>15</v>
      </c>
      <c r="P8" s="345">
        <v>13</v>
      </c>
      <c r="Q8" s="345">
        <v>14</v>
      </c>
      <c r="R8" s="353">
        <v>15</v>
      </c>
      <c r="S8" s="138">
        <v>16</v>
      </c>
      <c r="T8" s="138">
        <v>17</v>
      </c>
      <c r="U8" s="353">
        <v>18</v>
      </c>
      <c r="V8" s="138">
        <v>19</v>
      </c>
      <c r="W8" s="138">
        <v>20</v>
      </c>
      <c r="X8" s="353">
        <v>21</v>
      </c>
      <c r="Y8" s="345">
        <v>22</v>
      </c>
      <c r="Z8" s="138">
        <v>23</v>
      </c>
      <c r="AA8" s="353">
        <v>24</v>
      </c>
      <c r="AB8" s="345">
        <v>25</v>
      </c>
      <c r="AC8" s="345">
        <v>26</v>
      </c>
      <c r="AD8" s="353">
        <v>27</v>
      </c>
    </row>
    <row r="9" spans="1:32" s="141" customFormat="1" ht="9.75">
      <c r="A9" s="142">
        <v>10</v>
      </c>
      <c r="B9" s="143"/>
      <c r="C9" s="144" t="s">
        <v>110</v>
      </c>
      <c r="D9" s="140">
        <f>SUM(D10,D11,D12)</f>
        <v>99170</v>
      </c>
      <c r="E9" s="140">
        <f>SUM(E10,E11,E12)</f>
        <v>73484.73000000001</v>
      </c>
      <c r="F9" s="140">
        <f aca="true" t="shared" si="0" ref="F9:F47">ROUND((E9/D9)*100,2)</f>
        <v>74.1</v>
      </c>
      <c r="G9" s="140">
        <f>SUM(G10,G11,G12)</f>
        <v>49170</v>
      </c>
      <c r="H9" s="140">
        <f>SUM(H10,H11,H12)</f>
        <v>43484.73</v>
      </c>
      <c r="I9" s="140">
        <f aca="true" t="shared" si="1" ref="I9:I48">ROUND((H9/G9)*100,2)</f>
        <v>88.44</v>
      </c>
      <c r="J9" s="140"/>
      <c r="K9" s="140"/>
      <c r="L9" s="145"/>
      <c r="M9" s="140"/>
      <c r="N9" s="140"/>
      <c r="O9" s="145"/>
      <c r="P9" s="140"/>
      <c r="Q9" s="140"/>
      <c r="R9" s="145"/>
      <c r="S9" s="140"/>
      <c r="T9" s="140"/>
      <c r="U9" s="145"/>
      <c r="V9" s="140"/>
      <c r="W9" s="140"/>
      <c r="X9" s="145"/>
      <c r="Y9" s="140">
        <f>SUM(Y10,Y11,Y12)</f>
        <v>49170</v>
      </c>
      <c r="Z9" s="140">
        <f>SUM(Z10,Z11,Z12)</f>
        <v>43484.73</v>
      </c>
      <c r="AA9" s="140">
        <f>ROUND((Z9/Y9)*100,2)</f>
        <v>88.44</v>
      </c>
      <c r="AB9" s="140">
        <f>SUM(AB10,AB11,AB12)</f>
        <v>50000</v>
      </c>
      <c r="AC9" s="140">
        <f>SUM(AC10,AC11,AC12)</f>
        <v>30000</v>
      </c>
      <c r="AD9" s="140">
        <f>ROUND((AC9/AB9)*100,2)</f>
        <v>60</v>
      </c>
      <c r="AE9" s="404">
        <f>SUM(J9,P9,S9,Y9)</f>
        <v>49170</v>
      </c>
      <c r="AF9" s="404">
        <f>SUM(K9,Q9,T9,Z9)</f>
        <v>43484.73</v>
      </c>
    </row>
    <row r="10" spans="1:32" ht="16.5">
      <c r="A10" s="146"/>
      <c r="B10" s="147">
        <v>1010</v>
      </c>
      <c r="C10" s="148" t="s">
        <v>498</v>
      </c>
      <c r="D10" s="149">
        <v>50000</v>
      </c>
      <c r="E10" s="149">
        <v>30000</v>
      </c>
      <c r="F10" s="149">
        <f t="shared" si="0"/>
        <v>60</v>
      </c>
      <c r="G10" s="149"/>
      <c r="H10" s="149"/>
      <c r="I10" s="149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49"/>
      <c r="Z10" s="149"/>
      <c r="AA10" s="149"/>
      <c r="AB10" s="150">
        <v>50000</v>
      </c>
      <c r="AC10" s="150">
        <v>30000</v>
      </c>
      <c r="AD10" s="149">
        <f>ROUND((AC10/AB10)*100,2)</f>
        <v>60</v>
      </c>
      <c r="AE10" s="404">
        <f aca="true" t="shared" si="2" ref="AE10:AE76">SUM(J10,P10,S10,Y10)</f>
        <v>0</v>
      </c>
      <c r="AF10" s="404">
        <f aca="true" t="shared" si="3" ref="AF10:AF76">SUM(K10,Q10,T10,Z10)</f>
        <v>0</v>
      </c>
    </row>
    <row r="11" spans="1:32" ht="9.75">
      <c r="A11" s="146"/>
      <c r="B11" s="147">
        <v>1030</v>
      </c>
      <c r="C11" s="148" t="s">
        <v>142</v>
      </c>
      <c r="D11" s="149">
        <v>2648</v>
      </c>
      <c r="E11" s="149">
        <v>2216.18</v>
      </c>
      <c r="F11" s="149">
        <f t="shared" si="0"/>
        <v>83.69</v>
      </c>
      <c r="G11" s="149">
        <v>2648</v>
      </c>
      <c r="H11" s="149">
        <v>2216.18</v>
      </c>
      <c r="I11" s="149">
        <f t="shared" si="1"/>
        <v>83.69</v>
      </c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49">
        <v>2648</v>
      </c>
      <c r="Z11" s="149">
        <v>2216.18</v>
      </c>
      <c r="AA11" s="149">
        <f aca="true" t="shared" si="4" ref="AA11:AA17">ROUND((Z11/Y11)*100,2)</f>
        <v>83.69</v>
      </c>
      <c r="AB11" s="150"/>
      <c r="AC11" s="150"/>
      <c r="AD11" s="150"/>
      <c r="AE11" s="404">
        <f t="shared" si="2"/>
        <v>2648</v>
      </c>
      <c r="AF11" s="404">
        <f t="shared" si="3"/>
        <v>2216.18</v>
      </c>
    </row>
    <row r="12" spans="1:40" ht="9.75">
      <c r="A12" s="146"/>
      <c r="B12" s="147">
        <v>1095</v>
      </c>
      <c r="C12" s="148" t="s">
        <v>113</v>
      </c>
      <c r="D12" s="149">
        <v>46522</v>
      </c>
      <c r="E12" s="149">
        <v>41268.55</v>
      </c>
      <c r="F12" s="149">
        <f t="shared" si="0"/>
        <v>88.71</v>
      </c>
      <c r="G12" s="149">
        <v>46522</v>
      </c>
      <c r="H12" s="149">
        <v>41268.55</v>
      </c>
      <c r="I12" s="149">
        <f t="shared" si="1"/>
        <v>88.71</v>
      </c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49">
        <v>46522</v>
      </c>
      <c r="Z12" s="149">
        <v>41268.55</v>
      </c>
      <c r="AA12" s="149">
        <f t="shared" si="4"/>
        <v>88.71</v>
      </c>
      <c r="AB12" s="150"/>
      <c r="AC12" s="150"/>
      <c r="AD12" s="150"/>
      <c r="AE12" s="404">
        <f t="shared" si="2"/>
        <v>46522</v>
      </c>
      <c r="AF12" s="404">
        <f t="shared" si="3"/>
        <v>41268.55</v>
      </c>
      <c r="AG12" s="152"/>
      <c r="AH12" s="152"/>
      <c r="AI12" s="152"/>
      <c r="AJ12" s="152"/>
      <c r="AK12" s="152"/>
      <c r="AL12" s="152"/>
      <c r="AM12" s="152"/>
      <c r="AN12" s="152"/>
    </row>
    <row r="13" spans="1:32" s="141" customFormat="1" ht="21" customHeight="1">
      <c r="A13" s="142">
        <v>400</v>
      </c>
      <c r="B13" s="143"/>
      <c r="C13" s="144" t="s">
        <v>111</v>
      </c>
      <c r="D13" s="140">
        <f>SUM(D14,D15)</f>
        <v>3100</v>
      </c>
      <c r="E13" s="140">
        <f>SUM(E14,E15)</f>
        <v>326.23</v>
      </c>
      <c r="F13" s="140">
        <f t="shared" si="0"/>
        <v>10.52</v>
      </c>
      <c r="G13" s="140">
        <f>SUM(G14,G15)</f>
        <v>3100</v>
      </c>
      <c r="H13" s="140">
        <f>SUM(H14,H15)</f>
        <v>326.23</v>
      </c>
      <c r="I13" s="140">
        <f t="shared" si="1"/>
        <v>10.52</v>
      </c>
      <c r="J13" s="140"/>
      <c r="K13" s="140"/>
      <c r="L13" s="140"/>
      <c r="M13" s="140">
        <f>SUM(M14)</f>
        <v>0</v>
      </c>
      <c r="N13" s="140">
        <f>SUM(N14)</f>
        <v>0</v>
      </c>
      <c r="O13" s="140">
        <v>0</v>
      </c>
      <c r="P13" s="140"/>
      <c r="Q13" s="140"/>
      <c r="R13" s="140"/>
      <c r="S13" s="145"/>
      <c r="T13" s="145"/>
      <c r="U13" s="145"/>
      <c r="V13" s="145"/>
      <c r="W13" s="145"/>
      <c r="X13" s="145"/>
      <c r="Y13" s="140">
        <f>SUM(Y14,Y15)</f>
        <v>3100</v>
      </c>
      <c r="Z13" s="140">
        <f>SUM(Z14,Z15)</f>
        <v>326.23</v>
      </c>
      <c r="AA13" s="140">
        <f t="shared" si="4"/>
        <v>10.52</v>
      </c>
      <c r="AB13" s="140"/>
      <c r="AC13" s="140"/>
      <c r="AD13" s="140"/>
      <c r="AE13" s="404">
        <f t="shared" si="2"/>
        <v>3100</v>
      </c>
      <c r="AF13" s="404">
        <f t="shared" si="3"/>
        <v>326.23</v>
      </c>
    </row>
    <row r="14" spans="1:32" ht="9.75">
      <c r="A14" s="146"/>
      <c r="B14" s="147">
        <v>40002</v>
      </c>
      <c r="C14" s="148" t="s">
        <v>112</v>
      </c>
      <c r="D14" s="149">
        <v>1100</v>
      </c>
      <c r="E14" s="149">
        <v>326.23</v>
      </c>
      <c r="F14" s="149">
        <f t="shared" si="0"/>
        <v>29.66</v>
      </c>
      <c r="G14" s="149">
        <v>1100</v>
      </c>
      <c r="H14" s="149">
        <v>326.23</v>
      </c>
      <c r="I14" s="149">
        <f t="shared" si="1"/>
        <v>29.66</v>
      </c>
      <c r="J14" s="149"/>
      <c r="K14" s="149"/>
      <c r="L14" s="149"/>
      <c r="M14" s="150">
        <v>0</v>
      </c>
      <c r="N14" s="150">
        <v>0</v>
      </c>
      <c r="O14" s="149">
        <v>0</v>
      </c>
      <c r="P14" s="150"/>
      <c r="Q14" s="150"/>
      <c r="R14" s="149"/>
      <c r="S14" s="150"/>
      <c r="T14" s="150"/>
      <c r="U14" s="150"/>
      <c r="V14" s="150"/>
      <c r="W14" s="150"/>
      <c r="X14" s="150"/>
      <c r="Y14" s="150">
        <v>1100</v>
      </c>
      <c r="Z14" s="150">
        <v>326.23</v>
      </c>
      <c r="AA14" s="149">
        <f t="shared" si="4"/>
        <v>29.66</v>
      </c>
      <c r="AB14" s="149"/>
      <c r="AC14" s="149"/>
      <c r="AD14" s="149"/>
      <c r="AE14" s="404">
        <f t="shared" si="2"/>
        <v>1100</v>
      </c>
      <c r="AF14" s="404">
        <f t="shared" si="3"/>
        <v>326.23</v>
      </c>
    </row>
    <row r="15" spans="1:32" ht="9.75">
      <c r="A15" s="146"/>
      <c r="B15" s="147">
        <v>40095</v>
      </c>
      <c r="C15" s="148" t="s">
        <v>113</v>
      </c>
      <c r="D15" s="149">
        <v>2000</v>
      </c>
      <c r="E15" s="149">
        <v>0</v>
      </c>
      <c r="F15" s="149">
        <f>ROUND((E15/D15)*100,2)</f>
        <v>0</v>
      </c>
      <c r="G15" s="149">
        <v>2000</v>
      </c>
      <c r="H15" s="149">
        <v>0</v>
      </c>
      <c r="I15" s="149">
        <f>ROUND((H15/G15)*100,2)</f>
        <v>0</v>
      </c>
      <c r="J15" s="149"/>
      <c r="K15" s="149"/>
      <c r="L15" s="149"/>
      <c r="M15" s="150">
        <v>0</v>
      </c>
      <c r="N15" s="150">
        <v>0</v>
      </c>
      <c r="O15" s="149">
        <v>0</v>
      </c>
      <c r="P15" s="150"/>
      <c r="Q15" s="150"/>
      <c r="R15" s="149"/>
      <c r="S15" s="150"/>
      <c r="T15" s="150"/>
      <c r="U15" s="150"/>
      <c r="V15" s="150"/>
      <c r="W15" s="150"/>
      <c r="X15" s="150"/>
      <c r="Y15" s="150">
        <v>2000</v>
      </c>
      <c r="Z15" s="150">
        <v>0</v>
      </c>
      <c r="AA15" s="149">
        <f t="shared" si="4"/>
        <v>0</v>
      </c>
      <c r="AB15" s="149"/>
      <c r="AC15" s="149"/>
      <c r="AD15" s="149"/>
      <c r="AE15" s="404">
        <f>SUM(J15,P15,S15,Y15)</f>
        <v>2000</v>
      </c>
      <c r="AF15" s="404">
        <f>SUM(K15,Q15,T15,Z15)</f>
        <v>0</v>
      </c>
    </row>
    <row r="16" spans="1:32" s="141" customFormat="1" ht="9.75">
      <c r="A16" s="142">
        <v>600</v>
      </c>
      <c r="B16" s="143"/>
      <c r="C16" s="144" t="s">
        <v>133</v>
      </c>
      <c r="D16" s="140">
        <f>SUM(D17:D20)</f>
        <v>2374402</v>
      </c>
      <c r="E16" s="140">
        <f>SUM(E17:E20)</f>
        <v>2183932.4899999998</v>
      </c>
      <c r="F16" s="140">
        <f t="shared" si="0"/>
        <v>91.98</v>
      </c>
      <c r="G16" s="140">
        <f>SUM(G17:G20)</f>
        <v>224008</v>
      </c>
      <c r="H16" s="140">
        <f>SUM(H17:H20)</f>
        <v>196111.62</v>
      </c>
      <c r="I16" s="140">
        <f t="shared" si="1"/>
        <v>87.55</v>
      </c>
      <c r="J16" s="140">
        <f>SUM(J17:J20)</f>
        <v>3000</v>
      </c>
      <c r="K16" s="140">
        <f>SUM(K17:K20)</f>
        <v>2660</v>
      </c>
      <c r="L16" s="140">
        <f>ROUND((K16/J16)*100,2)</f>
        <v>88.67</v>
      </c>
      <c r="M16" s="145"/>
      <c r="N16" s="145"/>
      <c r="O16" s="145"/>
      <c r="P16" s="140"/>
      <c r="Q16" s="140"/>
      <c r="R16" s="140"/>
      <c r="S16" s="145" t="s">
        <v>254</v>
      </c>
      <c r="T16" s="145"/>
      <c r="U16" s="145"/>
      <c r="V16" s="145"/>
      <c r="W16" s="145"/>
      <c r="X16" s="145"/>
      <c r="Y16" s="140">
        <f>SUM(Y17:Y20)</f>
        <v>221008</v>
      </c>
      <c r="Z16" s="140">
        <f>SUM(Z17:Z20)</f>
        <v>193451.62</v>
      </c>
      <c r="AA16" s="140">
        <f t="shared" si="4"/>
        <v>87.53</v>
      </c>
      <c r="AB16" s="140">
        <f>SUM(AB17:AB20)</f>
        <v>2150394</v>
      </c>
      <c r="AC16" s="140">
        <f>SUM(AC17:AC20)</f>
        <v>1987820.87</v>
      </c>
      <c r="AD16" s="140">
        <f>ROUND((AC16/AB16)*100,2)</f>
        <v>92.44</v>
      </c>
      <c r="AE16" s="404">
        <f t="shared" si="2"/>
        <v>224008</v>
      </c>
      <c r="AF16" s="404">
        <f t="shared" si="3"/>
        <v>196111.62</v>
      </c>
    </row>
    <row r="17" spans="1:32" ht="9.75">
      <c r="A17" s="146"/>
      <c r="B17" s="147">
        <v>60004</v>
      </c>
      <c r="C17" s="148" t="s">
        <v>272</v>
      </c>
      <c r="D17" s="149">
        <v>30000</v>
      </c>
      <c r="E17" s="149">
        <v>30000</v>
      </c>
      <c r="F17" s="149">
        <f t="shared" si="0"/>
        <v>100</v>
      </c>
      <c r="G17" s="149">
        <v>30000</v>
      </c>
      <c r="H17" s="149">
        <v>30000</v>
      </c>
      <c r="I17" s="149">
        <f t="shared" si="1"/>
        <v>100</v>
      </c>
      <c r="J17" s="149"/>
      <c r="K17" s="149"/>
      <c r="L17" s="149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49">
        <v>30000</v>
      </c>
      <c r="Z17" s="149">
        <v>30000</v>
      </c>
      <c r="AA17" s="149">
        <f t="shared" si="4"/>
        <v>100</v>
      </c>
      <c r="AB17" s="149"/>
      <c r="AC17" s="149"/>
      <c r="AD17" s="149"/>
      <c r="AE17" s="404">
        <f t="shared" si="2"/>
        <v>30000</v>
      </c>
      <c r="AF17" s="404">
        <f t="shared" si="3"/>
        <v>30000</v>
      </c>
    </row>
    <row r="18" spans="1:32" ht="9.75">
      <c r="A18" s="146"/>
      <c r="B18" s="147">
        <v>60014</v>
      </c>
      <c r="C18" s="148" t="s">
        <v>273</v>
      </c>
      <c r="D18" s="149">
        <v>455000</v>
      </c>
      <c r="E18" s="149">
        <v>427502.04</v>
      </c>
      <c r="F18" s="149">
        <f t="shared" si="0"/>
        <v>93.96</v>
      </c>
      <c r="G18" s="149"/>
      <c r="H18" s="149"/>
      <c r="I18" s="149"/>
      <c r="J18" s="149"/>
      <c r="K18" s="149"/>
      <c r="L18" s="149"/>
      <c r="M18" s="150"/>
      <c r="N18" s="150"/>
      <c r="O18" s="150"/>
      <c r="P18" s="150"/>
      <c r="Q18" s="150"/>
      <c r="R18" s="149"/>
      <c r="S18" s="150"/>
      <c r="T18" s="150"/>
      <c r="U18" s="150"/>
      <c r="V18" s="150"/>
      <c r="W18" s="150"/>
      <c r="X18" s="150"/>
      <c r="Y18" s="150"/>
      <c r="Z18" s="150"/>
      <c r="AA18" s="150"/>
      <c r="AB18" s="149">
        <v>455000</v>
      </c>
      <c r="AC18" s="149">
        <v>427502.04</v>
      </c>
      <c r="AD18" s="149">
        <f>ROUND((AC18/AB18)*100,2)</f>
        <v>93.96</v>
      </c>
      <c r="AE18" s="404">
        <f t="shared" si="2"/>
        <v>0</v>
      </c>
      <c r="AF18" s="404">
        <f t="shared" si="3"/>
        <v>0</v>
      </c>
    </row>
    <row r="19" spans="1:32" ht="9.75" customHeight="1">
      <c r="A19" s="146"/>
      <c r="B19" s="147">
        <v>60016</v>
      </c>
      <c r="C19" s="148" t="s">
        <v>134</v>
      </c>
      <c r="D19" s="149">
        <v>1865394</v>
      </c>
      <c r="E19" s="149">
        <v>1717796.69</v>
      </c>
      <c r="F19" s="149">
        <f t="shared" si="0"/>
        <v>92.09</v>
      </c>
      <c r="G19" s="149">
        <v>170000</v>
      </c>
      <c r="H19" s="149">
        <v>157477.86</v>
      </c>
      <c r="I19" s="149">
        <f t="shared" si="1"/>
        <v>92.63</v>
      </c>
      <c r="J19" s="150">
        <v>3000</v>
      </c>
      <c r="K19" s="150">
        <v>2660</v>
      </c>
      <c r="L19" s="149">
        <f>ROUND((K19/J19)*100,2)</f>
        <v>88.67</v>
      </c>
      <c r="M19" s="150"/>
      <c r="N19" s="150"/>
      <c r="O19" s="150"/>
      <c r="P19" s="150" t="s">
        <v>254</v>
      </c>
      <c r="Q19" s="150"/>
      <c r="R19" s="150"/>
      <c r="S19" s="150"/>
      <c r="T19" s="150"/>
      <c r="U19" s="150"/>
      <c r="V19" s="150"/>
      <c r="W19" s="150"/>
      <c r="X19" s="150"/>
      <c r="Y19" s="150">
        <v>167000</v>
      </c>
      <c r="Z19" s="150">
        <v>154817.86</v>
      </c>
      <c r="AA19" s="149">
        <f aca="true" t="shared" si="5" ref="AA19:AA26">ROUND((Z19/Y19)*100,2)</f>
        <v>92.71</v>
      </c>
      <c r="AB19" s="150">
        <v>1695394</v>
      </c>
      <c r="AC19" s="150">
        <v>1560318.83</v>
      </c>
      <c r="AD19" s="149">
        <f>ROUND((AC19/AB19)*100,2)</f>
        <v>92.03</v>
      </c>
      <c r="AE19" s="404">
        <f t="shared" si="2"/>
        <v>170000</v>
      </c>
      <c r="AF19" s="404">
        <f t="shared" si="3"/>
        <v>157477.86</v>
      </c>
    </row>
    <row r="20" spans="1:32" ht="9.75">
      <c r="A20" s="146"/>
      <c r="B20" s="147">
        <v>60095</v>
      </c>
      <c r="C20" s="148" t="s">
        <v>113</v>
      </c>
      <c r="D20" s="149">
        <v>24008</v>
      </c>
      <c r="E20" s="149">
        <v>8633.76</v>
      </c>
      <c r="F20" s="149">
        <f t="shared" si="0"/>
        <v>35.96</v>
      </c>
      <c r="G20" s="149">
        <v>24008</v>
      </c>
      <c r="H20" s="149">
        <v>8633.76</v>
      </c>
      <c r="I20" s="149">
        <f t="shared" si="1"/>
        <v>35.96</v>
      </c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49">
        <v>24008</v>
      </c>
      <c r="Z20" s="149">
        <v>8633.76</v>
      </c>
      <c r="AA20" s="149">
        <f t="shared" si="5"/>
        <v>35.96</v>
      </c>
      <c r="AB20" s="150"/>
      <c r="AC20" s="150"/>
      <c r="AD20" s="149"/>
      <c r="AE20" s="404">
        <f t="shared" si="2"/>
        <v>24008</v>
      </c>
      <c r="AF20" s="404">
        <f t="shared" si="3"/>
        <v>8633.76</v>
      </c>
    </row>
    <row r="21" spans="1:32" s="153" customFormat="1" ht="9.75">
      <c r="A21" s="142">
        <v>700</v>
      </c>
      <c r="B21" s="143"/>
      <c r="C21" s="144" t="s">
        <v>114</v>
      </c>
      <c r="D21" s="140">
        <f>SUM(D22,D23)</f>
        <v>27283.5</v>
      </c>
      <c r="E21" s="140">
        <f>SUM(E22,E23)</f>
        <v>18058.57</v>
      </c>
      <c r="F21" s="140">
        <f t="shared" si="0"/>
        <v>66.19</v>
      </c>
      <c r="G21" s="140">
        <f>SUM(G22,G23)</f>
        <v>27283.5</v>
      </c>
      <c r="H21" s="140">
        <f>SUM(H22,H23)</f>
        <v>18058.57</v>
      </c>
      <c r="I21" s="140">
        <f t="shared" si="1"/>
        <v>66.19</v>
      </c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140">
        <f>SUM(Y22,Y23)</f>
        <v>27283.5</v>
      </c>
      <c r="Z21" s="140">
        <f>SUM(Z22,Z23)</f>
        <v>18058.57</v>
      </c>
      <c r="AA21" s="140">
        <f t="shared" si="5"/>
        <v>66.19</v>
      </c>
      <c r="AB21" s="140"/>
      <c r="AC21" s="140"/>
      <c r="AD21" s="140"/>
      <c r="AE21" s="404">
        <f t="shared" si="2"/>
        <v>27283.5</v>
      </c>
      <c r="AF21" s="404">
        <f t="shared" si="3"/>
        <v>18058.57</v>
      </c>
    </row>
    <row r="22" spans="1:32" s="153" customFormat="1" ht="16.5">
      <c r="A22" s="146"/>
      <c r="B22" s="147">
        <v>70005</v>
      </c>
      <c r="C22" s="148" t="s">
        <v>115</v>
      </c>
      <c r="D22" s="149">
        <v>23503.5</v>
      </c>
      <c r="E22" s="149">
        <v>15303.15</v>
      </c>
      <c r="F22" s="149">
        <f t="shared" si="0"/>
        <v>65.11</v>
      </c>
      <c r="G22" s="149">
        <v>23503.5</v>
      </c>
      <c r="H22" s="149">
        <v>15303.15</v>
      </c>
      <c r="I22" s="149">
        <f t="shared" si="1"/>
        <v>65.11</v>
      </c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149">
        <v>23503.5</v>
      </c>
      <c r="Z22" s="149">
        <v>15303.15</v>
      </c>
      <c r="AA22" s="149">
        <f t="shared" si="5"/>
        <v>65.11</v>
      </c>
      <c r="AB22" s="149"/>
      <c r="AC22" s="149"/>
      <c r="AD22" s="149"/>
      <c r="AE22" s="404">
        <f t="shared" si="2"/>
        <v>23503.5</v>
      </c>
      <c r="AF22" s="404">
        <f t="shared" si="3"/>
        <v>15303.15</v>
      </c>
    </row>
    <row r="23" spans="1:32" s="153" customFormat="1" ht="9.75">
      <c r="A23" s="146"/>
      <c r="B23" s="147">
        <v>70095</v>
      </c>
      <c r="C23" s="148" t="s">
        <v>113</v>
      </c>
      <c r="D23" s="149">
        <v>3780</v>
      </c>
      <c r="E23" s="149">
        <v>2755.42</v>
      </c>
      <c r="F23" s="149">
        <f>ROUND((E23/D23)*100,2)</f>
        <v>72.89</v>
      </c>
      <c r="G23" s="149">
        <v>3780</v>
      </c>
      <c r="H23" s="149">
        <v>2755.42</v>
      </c>
      <c r="I23" s="149">
        <f>ROUND((H23/G23)*100,2)</f>
        <v>72.89</v>
      </c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149">
        <v>3780</v>
      </c>
      <c r="Z23" s="149">
        <v>2755.42</v>
      </c>
      <c r="AA23" s="149">
        <f>ROUND((Z23/Y23)*100,2)</f>
        <v>72.89</v>
      </c>
      <c r="AB23" s="149"/>
      <c r="AC23" s="149"/>
      <c r="AD23" s="149"/>
      <c r="AE23" s="404">
        <f>SUM(J23,P23,S23,Y23)</f>
        <v>3780</v>
      </c>
      <c r="AF23" s="404">
        <f>SUM(K23,Q23,T23,Z23)</f>
        <v>2755.42</v>
      </c>
    </row>
    <row r="24" spans="1:32" s="155" customFormat="1" ht="9.75">
      <c r="A24" s="142">
        <v>710</v>
      </c>
      <c r="B24" s="154"/>
      <c r="C24" s="144" t="s">
        <v>239</v>
      </c>
      <c r="D24" s="140">
        <f>SUM(D25,D26)</f>
        <v>46541</v>
      </c>
      <c r="E24" s="140">
        <f>SUM(E25,E26)</f>
        <v>10345.6</v>
      </c>
      <c r="F24" s="140">
        <f t="shared" si="0"/>
        <v>22.23</v>
      </c>
      <c r="G24" s="140">
        <f>SUM(G25,G26)</f>
        <v>46541</v>
      </c>
      <c r="H24" s="140">
        <f>SUM(H25,H26)</f>
        <v>10345.6</v>
      </c>
      <c r="I24" s="140">
        <f t="shared" si="1"/>
        <v>22.23</v>
      </c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355"/>
      <c r="V24" s="355"/>
      <c r="W24" s="355"/>
      <c r="X24" s="355"/>
      <c r="Y24" s="140">
        <f>SUM(Y25,Y26)</f>
        <v>46541</v>
      </c>
      <c r="Z24" s="140">
        <f>SUM(Z25,Z26)</f>
        <v>10345.6</v>
      </c>
      <c r="AA24" s="140">
        <f t="shared" si="5"/>
        <v>22.23</v>
      </c>
      <c r="AB24" s="140"/>
      <c r="AC24" s="145"/>
      <c r="AD24" s="140"/>
      <c r="AE24" s="404">
        <f t="shared" si="2"/>
        <v>46541</v>
      </c>
      <c r="AF24" s="404">
        <f t="shared" si="3"/>
        <v>10345.6</v>
      </c>
    </row>
    <row r="25" spans="1:32" s="153" customFormat="1" ht="15" customHeight="1">
      <c r="A25" s="146"/>
      <c r="B25" s="147">
        <v>71004</v>
      </c>
      <c r="C25" s="148" t="s">
        <v>143</v>
      </c>
      <c r="D25" s="149">
        <v>28541</v>
      </c>
      <c r="E25" s="150">
        <v>0</v>
      </c>
      <c r="F25" s="149">
        <f t="shared" si="0"/>
        <v>0</v>
      </c>
      <c r="G25" s="149">
        <v>28541</v>
      </c>
      <c r="H25" s="150">
        <v>0</v>
      </c>
      <c r="I25" s="149">
        <f t="shared" si="1"/>
        <v>0</v>
      </c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354"/>
      <c r="Y25" s="149">
        <v>28541</v>
      </c>
      <c r="Z25" s="150">
        <v>0</v>
      </c>
      <c r="AA25" s="149">
        <f t="shared" si="5"/>
        <v>0</v>
      </c>
      <c r="AB25" s="149"/>
      <c r="AC25" s="150"/>
      <c r="AD25" s="149"/>
      <c r="AE25" s="404">
        <f t="shared" si="2"/>
        <v>28541</v>
      </c>
      <c r="AF25" s="404">
        <f t="shared" si="3"/>
        <v>0</v>
      </c>
    </row>
    <row r="26" spans="1:32" s="153" customFormat="1" ht="9.75" customHeight="1">
      <c r="A26" s="146"/>
      <c r="B26" s="147">
        <v>71095</v>
      </c>
      <c r="C26" s="148" t="s">
        <v>113</v>
      </c>
      <c r="D26" s="149">
        <v>18000</v>
      </c>
      <c r="E26" s="150">
        <v>10345.6</v>
      </c>
      <c r="F26" s="149">
        <f t="shared" si="0"/>
        <v>57.48</v>
      </c>
      <c r="G26" s="150">
        <v>18000</v>
      </c>
      <c r="H26" s="150">
        <v>10345.6</v>
      </c>
      <c r="I26" s="149">
        <f t="shared" si="1"/>
        <v>57.48</v>
      </c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150">
        <v>18000</v>
      </c>
      <c r="Z26" s="150">
        <v>10345.6</v>
      </c>
      <c r="AA26" s="149">
        <f t="shared" si="5"/>
        <v>57.48</v>
      </c>
      <c r="AB26" s="149"/>
      <c r="AC26" s="150"/>
      <c r="AD26" s="149"/>
      <c r="AE26" s="404">
        <f t="shared" si="2"/>
        <v>18000</v>
      </c>
      <c r="AF26" s="404">
        <f t="shared" si="3"/>
        <v>10345.6</v>
      </c>
    </row>
    <row r="27" spans="1:32" s="141" customFormat="1" ht="11.25" customHeight="1">
      <c r="A27" s="142">
        <v>750</v>
      </c>
      <c r="B27" s="143"/>
      <c r="C27" s="144" t="s">
        <v>116</v>
      </c>
      <c r="D27" s="140">
        <f>SUM(D28:D33)</f>
        <v>1856790.5</v>
      </c>
      <c r="E27" s="140">
        <f>SUM(E28:E33)</f>
        <v>1762978.3</v>
      </c>
      <c r="F27" s="140">
        <f t="shared" si="0"/>
        <v>94.95</v>
      </c>
      <c r="G27" s="140">
        <f>SUM(G28:G33)</f>
        <v>1799790.5</v>
      </c>
      <c r="H27" s="140">
        <f>SUM(H28:H33)</f>
        <v>1725936.34</v>
      </c>
      <c r="I27" s="140">
        <f t="shared" si="1"/>
        <v>95.9</v>
      </c>
      <c r="J27" s="140">
        <f>SUM(J28:J33)</f>
        <v>1276436</v>
      </c>
      <c r="K27" s="140">
        <f>SUM(K28:K33)</f>
        <v>1241999.7099999997</v>
      </c>
      <c r="L27" s="140">
        <f aca="true" t="shared" si="6" ref="L27:L34">ROUND((K27/J27)*100,2)</f>
        <v>97.3</v>
      </c>
      <c r="M27" s="140">
        <f>SUM(M28:M33)</f>
        <v>0</v>
      </c>
      <c r="N27" s="140">
        <f>SUM(N28:N33)</f>
        <v>0</v>
      </c>
      <c r="O27" s="140" t="e">
        <f>SUM(O28:O33)</f>
        <v>#DIV/0!</v>
      </c>
      <c r="P27" s="140"/>
      <c r="Q27" s="140"/>
      <c r="R27" s="140"/>
      <c r="S27" s="140"/>
      <c r="T27" s="140"/>
      <c r="U27" s="140"/>
      <c r="V27" s="140"/>
      <c r="W27" s="140"/>
      <c r="X27" s="140"/>
      <c r="Y27" s="140">
        <f>SUM(Y28:Y33)</f>
        <v>523354.5</v>
      </c>
      <c r="Z27" s="140">
        <f>SUM(Z28:Z33)</f>
        <v>483936.63</v>
      </c>
      <c r="AA27" s="140">
        <f aca="true" t="shared" si="7" ref="AA27:AA33">ROUND((Z27/Y27)*100,2)</f>
        <v>92.47</v>
      </c>
      <c r="AB27" s="140">
        <f>SUM(AB28:AB33)</f>
        <v>57000</v>
      </c>
      <c r="AC27" s="140">
        <f>SUM(AC28:AC33)</f>
        <v>37041.96</v>
      </c>
      <c r="AD27" s="140">
        <f>ROUND((AC27/AB27)*100,2)</f>
        <v>64.99</v>
      </c>
      <c r="AE27" s="404">
        <f t="shared" si="2"/>
        <v>1799790.5</v>
      </c>
      <c r="AF27" s="404">
        <f t="shared" si="3"/>
        <v>1725936.3399999999</v>
      </c>
    </row>
    <row r="28" spans="1:32" ht="9.75">
      <c r="A28" s="146"/>
      <c r="B28" s="147">
        <v>75011</v>
      </c>
      <c r="C28" s="148" t="s">
        <v>166</v>
      </c>
      <c r="D28" s="149">
        <v>103063</v>
      </c>
      <c r="E28" s="149">
        <v>103062.6</v>
      </c>
      <c r="F28" s="149">
        <f t="shared" si="0"/>
        <v>100</v>
      </c>
      <c r="G28" s="149">
        <v>103063</v>
      </c>
      <c r="H28" s="149">
        <v>103062.6</v>
      </c>
      <c r="I28" s="149">
        <f t="shared" si="1"/>
        <v>100</v>
      </c>
      <c r="J28" s="150">
        <v>91600</v>
      </c>
      <c r="K28" s="150">
        <v>91600</v>
      </c>
      <c r="L28" s="149">
        <f t="shared" si="6"/>
        <v>100</v>
      </c>
      <c r="M28" s="150">
        <v>0</v>
      </c>
      <c r="N28" s="150">
        <v>0</v>
      </c>
      <c r="O28" s="149" t="e">
        <f>ROUND((N28/M28)*100,2)</f>
        <v>#DIV/0!</v>
      </c>
      <c r="P28" s="150"/>
      <c r="Q28" s="150"/>
      <c r="R28" s="150"/>
      <c r="S28" s="150"/>
      <c r="T28" s="150"/>
      <c r="U28" s="150"/>
      <c r="V28" s="150"/>
      <c r="W28" s="150"/>
      <c r="X28" s="150"/>
      <c r="Y28" s="150">
        <v>11463</v>
      </c>
      <c r="Z28" s="150">
        <v>11462.6</v>
      </c>
      <c r="AA28" s="149">
        <f t="shared" si="7"/>
        <v>100</v>
      </c>
      <c r="AB28" s="149"/>
      <c r="AC28" s="149"/>
      <c r="AD28" s="149"/>
      <c r="AE28" s="404">
        <f t="shared" si="2"/>
        <v>103063</v>
      </c>
      <c r="AF28" s="404">
        <f t="shared" si="3"/>
        <v>103062.6</v>
      </c>
    </row>
    <row r="29" spans="1:32" ht="16.5">
      <c r="A29" s="146"/>
      <c r="B29" s="147">
        <v>75022</v>
      </c>
      <c r="C29" s="148" t="s">
        <v>448</v>
      </c>
      <c r="D29" s="149">
        <v>86286</v>
      </c>
      <c r="E29" s="149">
        <v>83604.01</v>
      </c>
      <c r="F29" s="149">
        <f t="shared" si="0"/>
        <v>96.89</v>
      </c>
      <c r="G29" s="149">
        <v>86286</v>
      </c>
      <c r="H29" s="149">
        <v>83604.01</v>
      </c>
      <c r="I29" s="149">
        <f t="shared" si="1"/>
        <v>96.89</v>
      </c>
      <c r="J29" s="149">
        <v>1036</v>
      </c>
      <c r="K29" s="149">
        <v>1035.9</v>
      </c>
      <c r="L29" s="149">
        <f t="shared" si="6"/>
        <v>99.99</v>
      </c>
      <c r="M29" s="150"/>
      <c r="N29" s="150"/>
      <c r="O29" s="149"/>
      <c r="P29" s="150"/>
      <c r="Q29" s="150"/>
      <c r="R29" s="150"/>
      <c r="S29" s="150"/>
      <c r="T29" s="150"/>
      <c r="U29" s="150"/>
      <c r="V29" s="150"/>
      <c r="W29" s="150"/>
      <c r="X29" s="150"/>
      <c r="Y29" s="149">
        <v>85250</v>
      </c>
      <c r="Z29" s="149">
        <v>82568.11</v>
      </c>
      <c r="AA29" s="149">
        <f t="shared" si="7"/>
        <v>96.85</v>
      </c>
      <c r="AB29" s="149"/>
      <c r="AC29" s="149"/>
      <c r="AD29" s="149"/>
      <c r="AE29" s="404">
        <f t="shared" si="2"/>
        <v>86286</v>
      </c>
      <c r="AF29" s="404">
        <f t="shared" si="3"/>
        <v>83604.01</v>
      </c>
    </row>
    <row r="30" spans="1:32" ht="16.5">
      <c r="A30" s="146"/>
      <c r="B30" s="147">
        <v>75023</v>
      </c>
      <c r="C30" s="148" t="s">
        <v>449</v>
      </c>
      <c r="D30" s="149">
        <v>1483212</v>
      </c>
      <c r="E30" s="149">
        <v>1440281.08</v>
      </c>
      <c r="F30" s="149">
        <f t="shared" si="0"/>
        <v>97.11</v>
      </c>
      <c r="G30" s="149">
        <v>1426212</v>
      </c>
      <c r="H30" s="149">
        <v>1403239.12</v>
      </c>
      <c r="I30" s="149">
        <f t="shared" si="1"/>
        <v>98.39</v>
      </c>
      <c r="J30" s="149">
        <v>1147800</v>
      </c>
      <c r="K30" s="149">
        <v>1144489.23</v>
      </c>
      <c r="L30" s="149">
        <f t="shared" si="6"/>
        <v>99.71</v>
      </c>
      <c r="M30" s="150">
        <v>0</v>
      </c>
      <c r="N30" s="150">
        <v>0</v>
      </c>
      <c r="O30" s="149" t="e">
        <f>ROUND((N30/M30)*100,2)</f>
        <v>#DIV/0!</v>
      </c>
      <c r="P30" s="150"/>
      <c r="Q30" s="150"/>
      <c r="R30" s="150"/>
      <c r="S30" s="150"/>
      <c r="T30" s="150"/>
      <c r="U30" s="150"/>
      <c r="V30" s="150"/>
      <c r="W30" s="150"/>
      <c r="X30" s="150"/>
      <c r="Y30" s="150">
        <v>278412</v>
      </c>
      <c r="Z30" s="150">
        <v>258749.89</v>
      </c>
      <c r="AA30" s="149">
        <f t="shared" si="7"/>
        <v>92.94</v>
      </c>
      <c r="AB30" s="149">
        <v>57000</v>
      </c>
      <c r="AC30" s="149">
        <v>37041.96</v>
      </c>
      <c r="AD30" s="149">
        <f>ROUND((AC30/AB30)*100,2)</f>
        <v>64.99</v>
      </c>
      <c r="AE30" s="404">
        <f t="shared" si="2"/>
        <v>1426212</v>
      </c>
      <c r="AF30" s="404">
        <f t="shared" si="3"/>
        <v>1403239.12</v>
      </c>
    </row>
    <row r="31" spans="1:32" ht="43.5" customHeight="1">
      <c r="A31" s="146"/>
      <c r="B31" s="147">
        <v>75053</v>
      </c>
      <c r="C31" s="148" t="s">
        <v>356</v>
      </c>
      <c r="D31" s="149">
        <v>11370</v>
      </c>
      <c r="E31" s="149">
        <v>11293.56</v>
      </c>
      <c r="F31" s="149">
        <f t="shared" si="0"/>
        <v>99.33</v>
      </c>
      <c r="G31" s="149">
        <v>11370</v>
      </c>
      <c r="H31" s="149">
        <v>11293.56</v>
      </c>
      <c r="I31" s="149">
        <f t="shared" si="1"/>
        <v>99.33</v>
      </c>
      <c r="J31" s="149">
        <v>1000</v>
      </c>
      <c r="K31" s="149">
        <v>940.4</v>
      </c>
      <c r="L31" s="149">
        <f t="shared" si="6"/>
        <v>94.04</v>
      </c>
      <c r="M31" s="150"/>
      <c r="N31" s="150"/>
      <c r="O31" s="149"/>
      <c r="P31" s="150"/>
      <c r="Q31" s="150"/>
      <c r="R31" s="150"/>
      <c r="S31" s="150"/>
      <c r="T31" s="150"/>
      <c r="U31" s="150"/>
      <c r="V31" s="150"/>
      <c r="W31" s="150"/>
      <c r="X31" s="150"/>
      <c r="Y31" s="149">
        <v>10370</v>
      </c>
      <c r="Z31" s="149">
        <v>10353.16</v>
      </c>
      <c r="AA31" s="149">
        <f t="shared" si="7"/>
        <v>99.84</v>
      </c>
      <c r="AB31" s="149"/>
      <c r="AC31" s="149"/>
      <c r="AD31" s="149"/>
      <c r="AE31" s="404">
        <f t="shared" si="2"/>
        <v>11370</v>
      </c>
      <c r="AF31" s="404">
        <f t="shared" si="3"/>
        <v>11293.56</v>
      </c>
    </row>
    <row r="32" spans="1:32" ht="16.5">
      <c r="A32" s="146"/>
      <c r="B32" s="147">
        <v>75075</v>
      </c>
      <c r="C32" s="148" t="s">
        <v>144</v>
      </c>
      <c r="D32" s="149">
        <v>120000</v>
      </c>
      <c r="E32" s="149">
        <v>75610.48</v>
      </c>
      <c r="F32" s="149">
        <f t="shared" si="0"/>
        <v>63.01</v>
      </c>
      <c r="G32" s="149">
        <v>120000</v>
      </c>
      <c r="H32" s="149">
        <v>75610.48</v>
      </c>
      <c r="I32" s="149">
        <f t="shared" si="1"/>
        <v>63.01</v>
      </c>
      <c r="J32" s="150">
        <v>30000</v>
      </c>
      <c r="K32" s="150">
        <v>0</v>
      </c>
      <c r="L32" s="149">
        <f t="shared" si="6"/>
        <v>0</v>
      </c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49">
        <v>90000</v>
      </c>
      <c r="Z32" s="149">
        <v>75610.48</v>
      </c>
      <c r="AA32" s="149">
        <f t="shared" si="7"/>
        <v>84.01</v>
      </c>
      <c r="AB32" s="150"/>
      <c r="AC32" s="150"/>
      <c r="AD32" s="150"/>
      <c r="AE32" s="404">
        <f t="shared" si="2"/>
        <v>120000</v>
      </c>
      <c r="AF32" s="404">
        <f t="shared" si="3"/>
        <v>75610.48</v>
      </c>
    </row>
    <row r="33" spans="1:32" s="153" customFormat="1" ht="10.5" customHeight="1">
      <c r="A33" s="156"/>
      <c r="B33" s="147">
        <v>75095</v>
      </c>
      <c r="C33" s="148" t="s">
        <v>113</v>
      </c>
      <c r="D33" s="149">
        <v>52859.5</v>
      </c>
      <c r="E33" s="150">
        <v>49126.57</v>
      </c>
      <c r="F33" s="149">
        <f t="shared" si="0"/>
        <v>92.94</v>
      </c>
      <c r="G33" s="149">
        <v>52859.5</v>
      </c>
      <c r="H33" s="150">
        <v>49126.57</v>
      </c>
      <c r="I33" s="149">
        <f t="shared" si="1"/>
        <v>92.94</v>
      </c>
      <c r="J33" s="150">
        <v>5000</v>
      </c>
      <c r="K33" s="169">
        <v>3934.18</v>
      </c>
      <c r="L33" s="150">
        <f t="shared" si="6"/>
        <v>78.68</v>
      </c>
      <c r="M33" s="354"/>
      <c r="N33" s="354"/>
      <c r="O33" s="354"/>
      <c r="P33" s="354"/>
      <c r="Q33" s="354"/>
      <c r="R33" s="354"/>
      <c r="S33" s="354"/>
      <c r="T33" s="354"/>
      <c r="U33" s="354"/>
      <c r="V33" s="354"/>
      <c r="W33" s="354"/>
      <c r="X33" s="354"/>
      <c r="Y33" s="150">
        <v>47859.5</v>
      </c>
      <c r="Z33" s="150">
        <v>45192.39</v>
      </c>
      <c r="AA33" s="149">
        <f t="shared" si="7"/>
        <v>94.43</v>
      </c>
      <c r="AB33" s="354"/>
      <c r="AC33" s="354"/>
      <c r="AD33" s="354"/>
      <c r="AE33" s="404">
        <f t="shared" si="2"/>
        <v>52859.5</v>
      </c>
      <c r="AF33" s="404">
        <f>SUM(L33,Q33,T33,Z33)</f>
        <v>45271.07</v>
      </c>
    </row>
    <row r="34" spans="1:32" s="141" customFormat="1" ht="28.5" customHeight="1">
      <c r="A34" s="142">
        <v>751</v>
      </c>
      <c r="B34" s="143"/>
      <c r="C34" s="144" t="s">
        <v>129</v>
      </c>
      <c r="D34" s="140">
        <f>SUM(D35:D37)</f>
        <v>16521</v>
      </c>
      <c r="E34" s="140">
        <f>SUM(E35:E37)</f>
        <v>15851</v>
      </c>
      <c r="F34" s="140">
        <f t="shared" si="0"/>
        <v>95.94</v>
      </c>
      <c r="G34" s="140">
        <f>SUM(G35:G37)</f>
        <v>16521</v>
      </c>
      <c r="H34" s="140">
        <f>SUM(H35:H37)</f>
        <v>15851</v>
      </c>
      <c r="I34" s="140">
        <f t="shared" si="1"/>
        <v>95.94</v>
      </c>
      <c r="J34" s="140">
        <f>SUM(J35:J37)</f>
        <v>3318.45</v>
      </c>
      <c r="K34" s="140">
        <f>SUM(K35:K37)</f>
        <v>3318.45</v>
      </c>
      <c r="L34" s="140">
        <f t="shared" si="6"/>
        <v>100</v>
      </c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>
        <f>SUM(Y35:Y37)</f>
        <v>13202.55</v>
      </c>
      <c r="Z34" s="140">
        <f>SUM(Z35:Z37)</f>
        <v>12532.55</v>
      </c>
      <c r="AA34" s="140">
        <f>ROUND((Z34/Y34)*100,2)</f>
        <v>94.93</v>
      </c>
      <c r="AB34" s="140"/>
      <c r="AC34" s="140"/>
      <c r="AD34" s="140"/>
      <c r="AE34" s="404">
        <f t="shared" si="2"/>
        <v>16521</v>
      </c>
      <c r="AF34" s="404">
        <f t="shared" si="3"/>
        <v>15851</v>
      </c>
    </row>
    <row r="35" spans="1:32" ht="24" customHeight="1">
      <c r="A35" s="146"/>
      <c r="B35" s="147">
        <v>75101</v>
      </c>
      <c r="C35" s="148" t="s">
        <v>167</v>
      </c>
      <c r="D35" s="149">
        <v>1065</v>
      </c>
      <c r="E35" s="149">
        <v>1065</v>
      </c>
      <c r="F35" s="149">
        <f t="shared" si="0"/>
        <v>100</v>
      </c>
      <c r="G35" s="149">
        <v>1065</v>
      </c>
      <c r="H35" s="149">
        <v>1065</v>
      </c>
      <c r="I35" s="149">
        <f t="shared" si="1"/>
        <v>100</v>
      </c>
      <c r="J35" s="150"/>
      <c r="K35" s="150"/>
      <c r="L35" s="149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49">
        <v>1065</v>
      </c>
      <c r="Z35" s="149">
        <v>1065</v>
      </c>
      <c r="AA35" s="149">
        <f>ROUND((Z35/Y35)*100,2)</f>
        <v>100</v>
      </c>
      <c r="AB35" s="150"/>
      <c r="AC35" s="150"/>
      <c r="AD35" s="150"/>
      <c r="AE35" s="404">
        <f t="shared" si="2"/>
        <v>1065</v>
      </c>
      <c r="AF35" s="404">
        <f t="shared" si="3"/>
        <v>1065</v>
      </c>
    </row>
    <row r="36" spans="1:32" ht="42" customHeight="1">
      <c r="A36" s="146"/>
      <c r="B36" s="147">
        <v>75109</v>
      </c>
      <c r="C36" s="148" t="s">
        <v>356</v>
      </c>
      <c r="D36" s="149">
        <v>4316</v>
      </c>
      <c r="E36" s="149">
        <v>3646</v>
      </c>
      <c r="F36" s="149">
        <f t="shared" si="0"/>
        <v>84.48</v>
      </c>
      <c r="G36" s="149">
        <v>4316</v>
      </c>
      <c r="H36" s="149">
        <v>3646</v>
      </c>
      <c r="I36" s="149">
        <f t="shared" si="1"/>
        <v>84.48</v>
      </c>
      <c r="J36" s="150">
        <v>828.75</v>
      </c>
      <c r="K36" s="150">
        <v>828.75</v>
      </c>
      <c r="L36" s="149">
        <f>ROUND((K36/J36)*100,2)</f>
        <v>100</v>
      </c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49">
        <v>3487.25</v>
      </c>
      <c r="Z36" s="149">
        <v>2817.25</v>
      </c>
      <c r="AA36" s="149">
        <f>ROUND((Z36/Y36)*100,2)</f>
        <v>80.79</v>
      </c>
      <c r="AB36" s="150"/>
      <c r="AC36" s="150"/>
      <c r="AD36" s="150"/>
      <c r="AE36" s="404"/>
      <c r="AF36" s="404"/>
    </row>
    <row r="37" spans="1:32" ht="15" customHeight="1">
      <c r="A37" s="146"/>
      <c r="B37" s="147">
        <v>75113</v>
      </c>
      <c r="C37" s="148" t="s">
        <v>354</v>
      </c>
      <c r="D37" s="149">
        <v>11140</v>
      </c>
      <c r="E37" s="149">
        <v>11140</v>
      </c>
      <c r="F37" s="149">
        <f t="shared" si="0"/>
        <v>100</v>
      </c>
      <c r="G37" s="149">
        <v>11140</v>
      </c>
      <c r="H37" s="149">
        <v>11140</v>
      </c>
      <c r="I37" s="149">
        <f t="shared" si="1"/>
        <v>100</v>
      </c>
      <c r="J37" s="150">
        <v>2489.7</v>
      </c>
      <c r="K37" s="150">
        <v>2489.7</v>
      </c>
      <c r="L37" s="149">
        <f>ROUND((K37/J37)*100,2)</f>
        <v>100</v>
      </c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49">
        <v>8650.3</v>
      </c>
      <c r="Z37" s="149">
        <v>8650.3</v>
      </c>
      <c r="AA37" s="149">
        <f>ROUND((Z37/Y37)*100,2)</f>
        <v>100</v>
      </c>
      <c r="AB37" s="150"/>
      <c r="AC37" s="150"/>
      <c r="AD37" s="150"/>
      <c r="AE37" s="404">
        <f t="shared" si="2"/>
        <v>11140</v>
      </c>
      <c r="AF37" s="404">
        <f t="shared" si="3"/>
        <v>11140</v>
      </c>
    </row>
    <row r="38" spans="1:32" s="141" customFormat="1" ht="19.5">
      <c r="A38" s="142">
        <v>754</v>
      </c>
      <c r="B38" s="143"/>
      <c r="C38" s="144" t="s">
        <v>145</v>
      </c>
      <c r="D38" s="140">
        <f>SUM(D39:D42)</f>
        <v>143400</v>
      </c>
      <c r="E38" s="140">
        <f>SUM(E39:E42)</f>
        <v>124927.39</v>
      </c>
      <c r="F38" s="140">
        <f t="shared" si="0"/>
        <v>87.12</v>
      </c>
      <c r="G38" s="140">
        <f>SUM(G39:G42)</f>
        <v>143400</v>
      </c>
      <c r="H38" s="140">
        <f>SUM(H39:H42)</f>
        <v>124927.39</v>
      </c>
      <c r="I38" s="140">
        <f t="shared" si="1"/>
        <v>87.12</v>
      </c>
      <c r="J38" s="140"/>
      <c r="K38" s="140"/>
      <c r="L38" s="140"/>
      <c r="M38" s="140">
        <f>SUM(M39:M42)</f>
        <v>0</v>
      </c>
      <c r="N38" s="140">
        <f>SUM(N39:N42)</f>
        <v>0</v>
      </c>
      <c r="O38" s="140">
        <v>0</v>
      </c>
      <c r="P38" s="140">
        <f>SUM(P39:P42)</f>
        <v>85000</v>
      </c>
      <c r="Q38" s="140">
        <f>SUM(Q39:Q42)</f>
        <v>85000</v>
      </c>
      <c r="R38" s="140">
        <f>ROUND((Q38/P38)*100,2)</f>
        <v>100</v>
      </c>
      <c r="S38" s="145"/>
      <c r="T38" s="145"/>
      <c r="U38" s="145"/>
      <c r="V38" s="145"/>
      <c r="W38" s="145"/>
      <c r="X38" s="145"/>
      <c r="Y38" s="140">
        <f>SUM(Y39:Y42)</f>
        <v>58400</v>
      </c>
      <c r="Z38" s="140">
        <f>SUM(Z39:Z42)</f>
        <v>39927.39</v>
      </c>
      <c r="AA38" s="140">
        <f aca="true" t="shared" si="8" ref="AA38:AA44">ROUND((Z38/Y38)*100,2)</f>
        <v>68.37</v>
      </c>
      <c r="AB38" s="140"/>
      <c r="AC38" s="140"/>
      <c r="AD38" s="140"/>
      <c r="AE38" s="404">
        <f t="shared" si="2"/>
        <v>143400</v>
      </c>
      <c r="AF38" s="404">
        <f t="shared" si="3"/>
        <v>124927.39</v>
      </c>
    </row>
    <row r="39" spans="1:32" ht="9" customHeight="1" hidden="1">
      <c r="A39" s="146"/>
      <c r="B39" s="147">
        <v>75405</v>
      </c>
      <c r="C39" s="148" t="s">
        <v>400</v>
      </c>
      <c r="D39" s="149">
        <v>0</v>
      </c>
      <c r="E39" s="149">
        <v>0</v>
      </c>
      <c r="F39" s="149" t="e">
        <f t="shared" si="0"/>
        <v>#DIV/0!</v>
      </c>
      <c r="G39" s="149">
        <v>0</v>
      </c>
      <c r="H39" s="149">
        <v>0</v>
      </c>
      <c r="I39" s="149" t="e">
        <f t="shared" si="1"/>
        <v>#DIV/0!</v>
      </c>
      <c r="J39" s="149"/>
      <c r="K39" s="149"/>
      <c r="L39" s="149"/>
      <c r="M39" s="149"/>
      <c r="N39" s="149"/>
      <c r="O39" s="149"/>
      <c r="P39" s="150"/>
      <c r="Q39" s="150"/>
      <c r="R39" s="150"/>
      <c r="S39" s="150"/>
      <c r="T39" s="150"/>
      <c r="U39" s="150"/>
      <c r="V39" s="150"/>
      <c r="W39" s="150"/>
      <c r="X39" s="150"/>
      <c r="Y39" s="149">
        <v>0</v>
      </c>
      <c r="Z39" s="149">
        <v>0</v>
      </c>
      <c r="AA39" s="149" t="e">
        <f t="shared" si="8"/>
        <v>#DIV/0!</v>
      </c>
      <c r="AB39" s="149">
        <v>0</v>
      </c>
      <c r="AC39" s="149">
        <v>0</v>
      </c>
      <c r="AD39" s="149">
        <v>0</v>
      </c>
      <c r="AE39" s="404">
        <f t="shared" si="2"/>
        <v>0</v>
      </c>
      <c r="AF39" s="404">
        <f t="shared" si="3"/>
        <v>0</v>
      </c>
    </row>
    <row r="40" spans="1:32" ht="9" customHeight="1">
      <c r="A40" s="146"/>
      <c r="B40" s="147">
        <v>75412</v>
      </c>
      <c r="C40" s="148" t="s">
        <v>146</v>
      </c>
      <c r="D40" s="149">
        <v>115000</v>
      </c>
      <c r="E40" s="149">
        <v>113630.96</v>
      </c>
      <c r="F40" s="149">
        <f t="shared" si="0"/>
        <v>98.81</v>
      </c>
      <c r="G40" s="149">
        <v>115000</v>
      </c>
      <c r="H40" s="149">
        <v>113630.96</v>
      </c>
      <c r="I40" s="149">
        <f t="shared" si="1"/>
        <v>98.81</v>
      </c>
      <c r="J40" s="150"/>
      <c r="K40" s="150"/>
      <c r="L40" s="149"/>
      <c r="M40" s="149">
        <v>0</v>
      </c>
      <c r="N40" s="149">
        <v>0</v>
      </c>
      <c r="O40" s="149">
        <v>0</v>
      </c>
      <c r="P40" s="150">
        <v>85000</v>
      </c>
      <c r="Q40" s="150">
        <v>85000</v>
      </c>
      <c r="R40" s="149">
        <f>ROUND((Q40/P40)*100,2)</f>
        <v>100</v>
      </c>
      <c r="S40" s="150"/>
      <c r="T40" s="150"/>
      <c r="U40" s="150"/>
      <c r="V40" s="150"/>
      <c r="W40" s="150"/>
      <c r="X40" s="150"/>
      <c r="Y40" s="149">
        <v>30000</v>
      </c>
      <c r="Z40" s="149">
        <v>28630.96</v>
      </c>
      <c r="AA40" s="149">
        <f t="shared" si="8"/>
        <v>95.44</v>
      </c>
      <c r="AB40" s="149"/>
      <c r="AC40" s="149"/>
      <c r="AD40" s="149"/>
      <c r="AE40" s="404">
        <f t="shared" si="2"/>
        <v>115000</v>
      </c>
      <c r="AF40" s="404">
        <f t="shared" si="3"/>
        <v>113630.95999999999</v>
      </c>
    </row>
    <row r="41" spans="1:32" ht="9" customHeight="1">
      <c r="A41" s="146"/>
      <c r="B41" s="147">
        <v>75414</v>
      </c>
      <c r="C41" s="148" t="s">
        <v>147</v>
      </c>
      <c r="D41" s="149">
        <v>5400</v>
      </c>
      <c r="E41" s="149">
        <v>4259.45</v>
      </c>
      <c r="F41" s="149">
        <f t="shared" si="0"/>
        <v>78.88</v>
      </c>
      <c r="G41" s="149">
        <v>5400</v>
      </c>
      <c r="H41" s="149">
        <v>4259.45</v>
      </c>
      <c r="I41" s="149">
        <f t="shared" si="1"/>
        <v>78.88</v>
      </c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49">
        <v>5400</v>
      </c>
      <c r="Z41" s="149">
        <v>4259.45</v>
      </c>
      <c r="AA41" s="149">
        <f t="shared" si="8"/>
        <v>78.88</v>
      </c>
      <c r="AB41" s="150"/>
      <c r="AC41" s="150"/>
      <c r="AD41" s="150"/>
      <c r="AE41" s="404">
        <f t="shared" si="2"/>
        <v>5400</v>
      </c>
      <c r="AF41" s="404">
        <f t="shared" si="3"/>
        <v>4259.45</v>
      </c>
    </row>
    <row r="42" spans="1:32" ht="9" customHeight="1">
      <c r="A42" s="146"/>
      <c r="B42" s="147">
        <v>75421</v>
      </c>
      <c r="C42" s="148" t="s">
        <v>274</v>
      </c>
      <c r="D42" s="149">
        <v>23000</v>
      </c>
      <c r="E42" s="149">
        <v>7036.98</v>
      </c>
      <c r="F42" s="149">
        <f t="shared" si="0"/>
        <v>30.6</v>
      </c>
      <c r="G42" s="149">
        <v>23000</v>
      </c>
      <c r="H42" s="149">
        <v>7036.98</v>
      </c>
      <c r="I42" s="149">
        <f t="shared" si="1"/>
        <v>30.6</v>
      </c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49">
        <v>23000</v>
      </c>
      <c r="Z42" s="149">
        <v>7036.98</v>
      </c>
      <c r="AA42" s="149">
        <f t="shared" si="8"/>
        <v>30.6</v>
      </c>
      <c r="AB42" s="150"/>
      <c r="AC42" s="150"/>
      <c r="AD42" s="149"/>
      <c r="AE42" s="404">
        <f t="shared" si="2"/>
        <v>23000</v>
      </c>
      <c r="AF42" s="404">
        <f t="shared" si="3"/>
        <v>7036.98</v>
      </c>
    </row>
    <row r="43" spans="1:32" ht="48.75">
      <c r="A43" s="142">
        <v>756</v>
      </c>
      <c r="B43" s="143"/>
      <c r="C43" s="144" t="s">
        <v>240</v>
      </c>
      <c r="D43" s="140">
        <f>SUM(D44)</f>
        <v>37000</v>
      </c>
      <c r="E43" s="140">
        <f>SUM(E44)</f>
        <v>33794.24</v>
      </c>
      <c r="F43" s="140">
        <f t="shared" si="0"/>
        <v>91.34</v>
      </c>
      <c r="G43" s="140">
        <f>SUM(G44)</f>
        <v>37000</v>
      </c>
      <c r="H43" s="140">
        <f>SUM(H44)</f>
        <v>33794.24</v>
      </c>
      <c r="I43" s="140">
        <f t="shared" si="1"/>
        <v>91.34</v>
      </c>
      <c r="J43" s="140">
        <f>SUM(J44)</f>
        <v>31000</v>
      </c>
      <c r="K43" s="140">
        <f>SUM(K44)</f>
        <v>30485.82</v>
      </c>
      <c r="L43" s="140">
        <f>ROUND((K43/J43)*100,2)</f>
        <v>98.34</v>
      </c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40">
        <f>SUM(Y44)</f>
        <v>6000</v>
      </c>
      <c r="Z43" s="140">
        <f>SUM(Z44)</f>
        <v>3308.42</v>
      </c>
      <c r="AA43" s="140">
        <f>ROUND((Z43/Y43)*100,2)</f>
        <v>55.14</v>
      </c>
      <c r="AB43" s="150"/>
      <c r="AC43" s="150"/>
      <c r="AD43" s="150"/>
      <c r="AE43" s="404">
        <f t="shared" si="2"/>
        <v>37000</v>
      </c>
      <c r="AF43" s="404">
        <f t="shared" si="3"/>
        <v>33794.24</v>
      </c>
    </row>
    <row r="44" spans="1:32" ht="24.75">
      <c r="A44" s="146"/>
      <c r="B44" s="147">
        <v>75647</v>
      </c>
      <c r="C44" s="148" t="s">
        <v>241</v>
      </c>
      <c r="D44" s="149">
        <v>37000</v>
      </c>
      <c r="E44" s="149">
        <v>33794.24</v>
      </c>
      <c r="F44" s="149">
        <f t="shared" si="0"/>
        <v>91.34</v>
      </c>
      <c r="G44" s="149">
        <v>37000</v>
      </c>
      <c r="H44" s="149">
        <v>33794.24</v>
      </c>
      <c r="I44" s="149">
        <f t="shared" si="1"/>
        <v>91.34</v>
      </c>
      <c r="J44" s="149">
        <v>31000</v>
      </c>
      <c r="K44" s="149">
        <v>30485.82</v>
      </c>
      <c r="L44" s="149">
        <f>ROUND((K44/J44)*100,2)</f>
        <v>98.34</v>
      </c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>
        <v>6000</v>
      </c>
      <c r="Z44" s="150">
        <v>3308.42</v>
      </c>
      <c r="AA44" s="149">
        <f t="shared" si="8"/>
        <v>55.14</v>
      </c>
      <c r="AB44" s="150"/>
      <c r="AC44" s="150"/>
      <c r="AD44" s="150"/>
      <c r="AE44" s="404">
        <f t="shared" si="2"/>
        <v>37000</v>
      </c>
      <c r="AF44" s="404">
        <f t="shared" si="3"/>
        <v>33794.24</v>
      </c>
    </row>
    <row r="45" spans="1:32" s="141" customFormat="1" ht="12" customHeight="1">
      <c r="A45" s="142">
        <v>757</v>
      </c>
      <c r="B45" s="143"/>
      <c r="C45" s="144" t="s">
        <v>148</v>
      </c>
      <c r="D45" s="140">
        <f>SUM(D46:D46)</f>
        <v>50000</v>
      </c>
      <c r="E45" s="140">
        <f>SUM(E46:E46)</f>
        <v>14662.87</v>
      </c>
      <c r="F45" s="140">
        <f t="shared" si="0"/>
        <v>29.33</v>
      </c>
      <c r="G45" s="140">
        <f>SUM(G46:G46)</f>
        <v>50000</v>
      </c>
      <c r="H45" s="140">
        <f>SUM(H46:H46)</f>
        <v>14662.87</v>
      </c>
      <c r="I45" s="140">
        <f t="shared" si="1"/>
        <v>29.33</v>
      </c>
      <c r="J45" s="145"/>
      <c r="K45" s="145"/>
      <c r="L45" s="145"/>
      <c r="M45" s="145"/>
      <c r="N45" s="145"/>
      <c r="O45" s="145"/>
      <c r="P45" s="140"/>
      <c r="Q45" s="140"/>
      <c r="R45" s="140"/>
      <c r="S45" s="140">
        <f>SUM(S46)</f>
        <v>50000</v>
      </c>
      <c r="T45" s="140">
        <f>SUM(T46)</f>
        <v>14662.87</v>
      </c>
      <c r="U45" s="140">
        <f>ROUND((T45/S45)*100,2)</f>
        <v>29.33</v>
      </c>
      <c r="V45" s="145"/>
      <c r="W45" s="145"/>
      <c r="X45" s="145"/>
      <c r="Y45" s="140"/>
      <c r="Z45" s="140"/>
      <c r="AA45" s="140"/>
      <c r="AB45" s="145"/>
      <c r="AC45" s="145"/>
      <c r="AD45" s="145"/>
      <c r="AE45" s="404">
        <f t="shared" si="2"/>
        <v>50000</v>
      </c>
      <c r="AF45" s="404">
        <f t="shared" si="3"/>
        <v>14662.87</v>
      </c>
    </row>
    <row r="46" spans="1:32" ht="23.25" customHeight="1">
      <c r="A46" s="146"/>
      <c r="B46" s="147">
        <v>75702</v>
      </c>
      <c r="C46" s="148" t="s">
        <v>149</v>
      </c>
      <c r="D46" s="149">
        <v>50000</v>
      </c>
      <c r="E46" s="149">
        <v>14662.87</v>
      </c>
      <c r="F46" s="149">
        <f>ROUND((E46/D46)*100,2)</f>
        <v>29.33</v>
      </c>
      <c r="G46" s="149">
        <v>50000</v>
      </c>
      <c r="H46" s="149">
        <v>14662.87</v>
      </c>
      <c r="I46" s="149">
        <f t="shared" si="1"/>
        <v>29.33</v>
      </c>
      <c r="J46" s="150"/>
      <c r="K46" s="150"/>
      <c r="L46" s="150"/>
      <c r="M46" s="150"/>
      <c r="N46" s="150"/>
      <c r="O46" s="150"/>
      <c r="P46" s="149"/>
      <c r="Q46" s="149"/>
      <c r="R46" s="149"/>
      <c r="S46" s="149">
        <v>50000</v>
      </c>
      <c r="T46" s="149">
        <v>14662.87</v>
      </c>
      <c r="U46" s="149">
        <f>ROUND((T46/S46)*100,2)</f>
        <v>29.33</v>
      </c>
      <c r="V46" s="150"/>
      <c r="W46" s="150"/>
      <c r="X46" s="150"/>
      <c r="Y46" s="150"/>
      <c r="Z46" s="150"/>
      <c r="AA46" s="150"/>
      <c r="AB46" s="150"/>
      <c r="AC46" s="150"/>
      <c r="AD46" s="150"/>
      <c r="AE46" s="404">
        <f t="shared" si="2"/>
        <v>50000</v>
      </c>
      <c r="AF46" s="404">
        <f t="shared" si="3"/>
        <v>14662.87</v>
      </c>
    </row>
    <row r="47" spans="1:32" s="153" customFormat="1" ht="9.75" hidden="1">
      <c r="A47" s="142">
        <v>758</v>
      </c>
      <c r="B47" s="143"/>
      <c r="C47" s="144" t="s">
        <v>119</v>
      </c>
      <c r="D47" s="140">
        <f>SUM(D48)</f>
        <v>0</v>
      </c>
      <c r="E47" s="140">
        <f>SUM(E48)</f>
        <v>0</v>
      </c>
      <c r="F47" s="140" t="e">
        <f t="shared" si="0"/>
        <v>#DIV/0!</v>
      </c>
      <c r="G47" s="140">
        <f>SUM(G48)</f>
        <v>0</v>
      </c>
      <c r="H47" s="140">
        <v>0</v>
      </c>
      <c r="I47" s="140" t="e">
        <f t="shared" si="1"/>
        <v>#DIV/0!</v>
      </c>
      <c r="J47" s="354"/>
      <c r="K47" s="354"/>
      <c r="L47" s="354"/>
      <c r="M47" s="354"/>
      <c r="N47" s="354"/>
      <c r="O47" s="354"/>
      <c r="P47" s="354"/>
      <c r="Q47" s="354"/>
      <c r="R47" s="354"/>
      <c r="S47" s="354"/>
      <c r="T47" s="354"/>
      <c r="U47" s="354"/>
      <c r="V47" s="354"/>
      <c r="W47" s="354"/>
      <c r="X47" s="354"/>
      <c r="Y47" s="140">
        <f>SUM(Y48)</f>
        <v>0</v>
      </c>
      <c r="Z47" s="140">
        <v>0</v>
      </c>
      <c r="AA47" s="140" t="e">
        <f aca="true" t="shared" si="9" ref="AA47:AA64">ROUND((Z47/Y47)*100,2)</f>
        <v>#DIV/0!</v>
      </c>
      <c r="AB47" s="354"/>
      <c r="AC47" s="354"/>
      <c r="AD47" s="354"/>
      <c r="AE47" s="404">
        <f t="shared" si="2"/>
        <v>0</v>
      </c>
      <c r="AF47" s="404">
        <f t="shared" si="3"/>
        <v>0</v>
      </c>
    </row>
    <row r="48" spans="1:32" s="153" customFormat="1" ht="9.75" hidden="1">
      <c r="A48" s="146"/>
      <c r="B48" s="147">
        <v>75818</v>
      </c>
      <c r="C48" s="148" t="s">
        <v>150</v>
      </c>
      <c r="D48" s="149"/>
      <c r="E48" s="149">
        <v>0</v>
      </c>
      <c r="F48" s="149" t="e">
        <f>ROUND((E48/D48)*100,2)</f>
        <v>#DIV/0!</v>
      </c>
      <c r="G48" s="149"/>
      <c r="H48" s="149">
        <v>0</v>
      </c>
      <c r="I48" s="149" t="e">
        <f t="shared" si="1"/>
        <v>#DIV/0!</v>
      </c>
      <c r="J48" s="354"/>
      <c r="K48" s="354"/>
      <c r="L48" s="354"/>
      <c r="M48" s="354"/>
      <c r="N48" s="354"/>
      <c r="O48" s="354"/>
      <c r="P48" s="354"/>
      <c r="Q48" s="354"/>
      <c r="R48" s="354"/>
      <c r="S48" s="354"/>
      <c r="T48" s="354"/>
      <c r="U48" s="354"/>
      <c r="V48" s="354"/>
      <c r="W48" s="354"/>
      <c r="X48" s="354"/>
      <c r="Y48" s="149"/>
      <c r="Z48" s="149">
        <v>0</v>
      </c>
      <c r="AA48" s="149" t="e">
        <f t="shared" si="9"/>
        <v>#DIV/0!</v>
      </c>
      <c r="AB48" s="354"/>
      <c r="AC48" s="354"/>
      <c r="AD48" s="354"/>
      <c r="AE48" s="404">
        <f t="shared" si="2"/>
        <v>0</v>
      </c>
      <c r="AF48" s="404">
        <f t="shared" si="3"/>
        <v>0</v>
      </c>
    </row>
    <row r="49" spans="1:32" s="141" customFormat="1" ht="9.75">
      <c r="A49" s="157">
        <v>801</v>
      </c>
      <c r="B49" s="158"/>
      <c r="C49" s="144" t="s">
        <v>120</v>
      </c>
      <c r="D49" s="145">
        <f>SUM(D50,D51,D52,D53,D54,D55,D56,D57)</f>
        <v>6427297</v>
      </c>
      <c r="E49" s="145">
        <f>SUM(E50,E51,E52,E53,E54,E55,E56,E57)</f>
        <v>5437781.28</v>
      </c>
      <c r="F49" s="140">
        <f aca="true" t="shared" si="10" ref="F49:F60">ROUND((E49/D49)*100,2)</f>
        <v>84.6</v>
      </c>
      <c r="G49" s="145">
        <f>SUM(G50,G51,G52,G53,G54,G55,G56,G57)</f>
        <v>5994297</v>
      </c>
      <c r="H49" s="145">
        <f>SUM(H50,H51,H52,H53,H54,H55,H56,H57)</f>
        <v>5436073.28</v>
      </c>
      <c r="I49" s="140">
        <f aca="true" t="shared" si="11" ref="I49:I60">ROUND((H49/G49)*100,2)</f>
        <v>90.69</v>
      </c>
      <c r="J49" s="145">
        <f>SUM(J50,J51,J52,J53,J54,J55,J56,J57)</f>
        <v>4276636</v>
      </c>
      <c r="K49" s="145">
        <f>SUM(K50,K51,K52,K53,K54,K55,K56,K57)</f>
        <v>3981654.3699999996</v>
      </c>
      <c r="L49" s="140">
        <f>ROUND((K49/J49)*100,2)</f>
        <v>93.1</v>
      </c>
      <c r="M49" s="145">
        <f>SUM(M50,M51,M52,M53,M54,M55,M56,M57)</f>
        <v>0</v>
      </c>
      <c r="N49" s="145">
        <f>SUM(N50,N51,N52,N53,N54,N55,N56,N57)</f>
        <v>0</v>
      </c>
      <c r="O49" s="140" t="e">
        <f>ROUND((N49/M49)*100,2)</f>
        <v>#DIV/0!</v>
      </c>
      <c r="P49" s="145">
        <f>SUM(P50,P51,P52,P53,P54,P55,P56,P57)</f>
        <v>15300</v>
      </c>
      <c r="Q49" s="145">
        <f>SUM(Q50,Q51,Q52,Q53,Q54,Q55,Q56,Q57)</f>
        <v>15282</v>
      </c>
      <c r="R49" s="140">
        <f>ROUND((Q49/P49)*100,2)</f>
        <v>99.88</v>
      </c>
      <c r="S49" s="145"/>
      <c r="T49" s="145"/>
      <c r="U49" s="145"/>
      <c r="V49" s="145"/>
      <c r="W49" s="145"/>
      <c r="X49" s="145"/>
      <c r="Y49" s="145">
        <f>SUM(Y50,Y51,Y52,Y53,Y54,Y55,Y56,Y57)</f>
        <v>1702361</v>
      </c>
      <c r="Z49" s="145">
        <f>SUM(Z50,Z51,Z52,Z53,Z54,Z55,Z56,Z57)</f>
        <v>1439136.91</v>
      </c>
      <c r="AA49" s="140">
        <f t="shared" si="9"/>
        <v>84.54</v>
      </c>
      <c r="AB49" s="145">
        <f>SUM(AB50,AB51,AB52,AB53,AB54,AB55,AB56,AB57)</f>
        <v>433000</v>
      </c>
      <c r="AC49" s="145">
        <f>SUM(AC50,AC51,AC52,AC53,AC54,AC55,AC56,AC57)</f>
        <v>1708</v>
      </c>
      <c r="AD49" s="140">
        <f>ROUND((AC49/AB49)*100,2)</f>
        <v>0.39</v>
      </c>
      <c r="AE49" s="404">
        <f t="shared" si="2"/>
        <v>5994297</v>
      </c>
      <c r="AF49" s="404">
        <f t="shared" si="3"/>
        <v>5436073.279999999</v>
      </c>
    </row>
    <row r="50" spans="1:32" ht="9.75">
      <c r="A50" s="159"/>
      <c r="B50" s="160">
        <v>80101</v>
      </c>
      <c r="C50" s="148" t="s">
        <v>121</v>
      </c>
      <c r="D50" s="150">
        <v>3873751</v>
      </c>
      <c r="E50" s="150">
        <v>3043053.46</v>
      </c>
      <c r="F50" s="149">
        <f t="shared" si="10"/>
        <v>78.56</v>
      </c>
      <c r="G50" s="150">
        <v>3440751</v>
      </c>
      <c r="H50" s="150">
        <v>3041345.46</v>
      </c>
      <c r="I50" s="149">
        <f t="shared" si="11"/>
        <v>88.39</v>
      </c>
      <c r="J50" s="150">
        <v>2473127</v>
      </c>
      <c r="K50" s="150">
        <v>2288455.13</v>
      </c>
      <c r="L50" s="149">
        <f>ROUND((K50/J50)*100,2)</f>
        <v>92.53</v>
      </c>
      <c r="M50" s="150">
        <v>0</v>
      </c>
      <c r="N50" s="150">
        <v>0</v>
      </c>
      <c r="O50" s="149" t="e">
        <f>ROUND((N50/M50)*100,2)</f>
        <v>#DIV/0!</v>
      </c>
      <c r="P50" s="150"/>
      <c r="Q50" s="150"/>
      <c r="R50" s="150"/>
      <c r="S50" s="150" t="s">
        <v>254</v>
      </c>
      <c r="T50" s="150"/>
      <c r="U50" s="150"/>
      <c r="V50" s="150"/>
      <c r="W50" s="150"/>
      <c r="X50" s="150"/>
      <c r="Y50" s="150">
        <v>967624</v>
      </c>
      <c r="Z50" s="150">
        <v>752890.33</v>
      </c>
      <c r="AA50" s="149">
        <f t="shared" si="9"/>
        <v>77.81</v>
      </c>
      <c r="AB50" s="150">
        <v>433000</v>
      </c>
      <c r="AC50" s="150">
        <v>1708</v>
      </c>
      <c r="AD50" s="149">
        <f>ROUND((AC50/AB50)*100,2)</f>
        <v>0.39</v>
      </c>
      <c r="AE50" s="404">
        <f t="shared" si="2"/>
        <v>3440751</v>
      </c>
      <c r="AF50" s="404">
        <f t="shared" si="3"/>
        <v>3041345.46</v>
      </c>
    </row>
    <row r="51" spans="1:32" ht="17.25" customHeight="1">
      <c r="A51" s="159"/>
      <c r="B51" s="160">
        <v>80103</v>
      </c>
      <c r="C51" s="148" t="s">
        <v>242</v>
      </c>
      <c r="D51" s="150">
        <v>229298</v>
      </c>
      <c r="E51" s="150">
        <v>209138.3</v>
      </c>
      <c r="F51" s="149">
        <f t="shared" si="10"/>
        <v>91.21</v>
      </c>
      <c r="G51" s="150">
        <v>229298</v>
      </c>
      <c r="H51" s="150">
        <v>209138.3</v>
      </c>
      <c r="I51" s="149">
        <f t="shared" si="11"/>
        <v>91.21</v>
      </c>
      <c r="J51" s="150">
        <v>185404</v>
      </c>
      <c r="K51" s="150">
        <v>168163.02</v>
      </c>
      <c r="L51" s="149">
        <f>ROUND((K51/J51)*100,2)</f>
        <v>90.7</v>
      </c>
      <c r="M51" s="150">
        <v>0</v>
      </c>
      <c r="N51" s="150">
        <v>0</v>
      </c>
      <c r="O51" s="149">
        <v>0</v>
      </c>
      <c r="P51" s="150"/>
      <c r="Q51" s="150"/>
      <c r="R51" s="150"/>
      <c r="S51" s="150"/>
      <c r="T51" s="150"/>
      <c r="U51" s="150"/>
      <c r="V51" s="150"/>
      <c r="W51" s="150"/>
      <c r="X51" s="150"/>
      <c r="Y51" s="150">
        <v>43894</v>
      </c>
      <c r="Z51" s="150">
        <v>40975.28</v>
      </c>
      <c r="AA51" s="149">
        <f t="shared" si="9"/>
        <v>93.35</v>
      </c>
      <c r="AB51" s="150"/>
      <c r="AC51" s="150"/>
      <c r="AD51" s="149"/>
      <c r="AE51" s="404">
        <f t="shared" si="2"/>
        <v>229298</v>
      </c>
      <c r="AF51" s="404">
        <f t="shared" si="3"/>
        <v>209138.3</v>
      </c>
    </row>
    <row r="52" spans="1:32" ht="15.75" customHeight="1">
      <c r="A52" s="159"/>
      <c r="B52" s="160">
        <v>80104</v>
      </c>
      <c r="C52" s="148" t="s">
        <v>204</v>
      </c>
      <c r="D52" s="150">
        <v>463398</v>
      </c>
      <c r="E52" s="150">
        <v>433262.5</v>
      </c>
      <c r="F52" s="149">
        <f t="shared" si="10"/>
        <v>93.5</v>
      </c>
      <c r="G52" s="150">
        <v>463398</v>
      </c>
      <c r="H52" s="150">
        <v>433262.5</v>
      </c>
      <c r="I52" s="149">
        <f t="shared" si="11"/>
        <v>93.5</v>
      </c>
      <c r="J52" s="150">
        <v>345178</v>
      </c>
      <c r="K52" s="150">
        <v>327325.83</v>
      </c>
      <c r="L52" s="149">
        <f>ROUND((K52/J52)*100,2)</f>
        <v>94.83</v>
      </c>
      <c r="M52" s="150">
        <v>0</v>
      </c>
      <c r="N52" s="150">
        <v>0</v>
      </c>
      <c r="O52" s="149" t="e">
        <f>ROUND((N52/M52)*100,2)</f>
        <v>#DIV/0!</v>
      </c>
      <c r="P52" s="150"/>
      <c r="Q52" s="150"/>
      <c r="R52" s="150"/>
      <c r="S52" s="150"/>
      <c r="T52" s="150"/>
      <c r="U52" s="150"/>
      <c r="V52" s="150"/>
      <c r="W52" s="150"/>
      <c r="X52" s="150"/>
      <c r="Y52" s="150">
        <v>118220</v>
      </c>
      <c r="Z52" s="150">
        <v>105936.67</v>
      </c>
      <c r="AA52" s="149">
        <f t="shared" si="9"/>
        <v>89.61</v>
      </c>
      <c r="AB52" s="150"/>
      <c r="AC52" s="150"/>
      <c r="AD52" s="150"/>
      <c r="AE52" s="404">
        <f t="shared" si="2"/>
        <v>463398</v>
      </c>
      <c r="AF52" s="404">
        <f t="shared" si="3"/>
        <v>433262.5</v>
      </c>
    </row>
    <row r="53" spans="1:32" ht="9.75">
      <c r="A53" s="159"/>
      <c r="B53" s="160">
        <v>80110</v>
      </c>
      <c r="C53" s="148" t="s">
        <v>151</v>
      </c>
      <c r="D53" s="150">
        <v>1444700</v>
      </c>
      <c r="E53" s="150">
        <v>1373183.7</v>
      </c>
      <c r="F53" s="149">
        <f t="shared" si="10"/>
        <v>95.05</v>
      </c>
      <c r="G53" s="150">
        <v>1444700</v>
      </c>
      <c r="H53" s="150">
        <v>1373183.7</v>
      </c>
      <c r="I53" s="149">
        <f t="shared" si="11"/>
        <v>95.05</v>
      </c>
      <c r="J53" s="150">
        <v>1125342</v>
      </c>
      <c r="K53" s="150">
        <v>1055643.95</v>
      </c>
      <c r="L53" s="149">
        <f>ROUND((K53/J53)*100,2)</f>
        <v>93.81</v>
      </c>
      <c r="M53" s="150">
        <v>0</v>
      </c>
      <c r="N53" s="150">
        <v>0</v>
      </c>
      <c r="O53" s="149">
        <v>0</v>
      </c>
      <c r="P53" s="150"/>
      <c r="Q53" s="150"/>
      <c r="R53" s="150"/>
      <c r="S53" s="150"/>
      <c r="T53" s="150"/>
      <c r="U53" s="150"/>
      <c r="V53" s="150"/>
      <c r="W53" s="150"/>
      <c r="X53" s="150"/>
      <c r="Y53" s="150">
        <v>319358</v>
      </c>
      <c r="Z53" s="150">
        <v>317539.75</v>
      </c>
      <c r="AA53" s="149">
        <f t="shared" si="9"/>
        <v>99.43</v>
      </c>
      <c r="AB53" s="150"/>
      <c r="AC53" s="150"/>
      <c r="AD53" s="149"/>
      <c r="AE53" s="404">
        <f t="shared" si="2"/>
        <v>1444700</v>
      </c>
      <c r="AF53" s="404">
        <f t="shared" si="3"/>
        <v>1373183.7</v>
      </c>
    </row>
    <row r="54" spans="1:32" ht="12" customHeight="1">
      <c r="A54" s="159"/>
      <c r="B54" s="160">
        <v>80113</v>
      </c>
      <c r="C54" s="148" t="s">
        <v>152</v>
      </c>
      <c r="D54" s="150">
        <v>87340</v>
      </c>
      <c r="E54" s="150">
        <v>74046</v>
      </c>
      <c r="F54" s="149">
        <f t="shared" si="10"/>
        <v>84.78</v>
      </c>
      <c r="G54" s="150">
        <v>87340</v>
      </c>
      <c r="H54" s="150">
        <v>74046</v>
      </c>
      <c r="I54" s="149">
        <f t="shared" si="11"/>
        <v>84.78</v>
      </c>
      <c r="J54" s="150"/>
      <c r="K54" s="150"/>
      <c r="L54" s="150"/>
      <c r="M54" s="150"/>
      <c r="N54" s="150"/>
      <c r="O54" s="150"/>
      <c r="P54" s="150">
        <v>15300</v>
      </c>
      <c r="Q54" s="150">
        <v>15282</v>
      </c>
      <c r="R54" s="149">
        <f>ROUND((Q54/P54)*100,2)</f>
        <v>99.88</v>
      </c>
      <c r="S54" s="150"/>
      <c r="T54" s="150"/>
      <c r="U54" s="150"/>
      <c r="V54" s="150"/>
      <c r="W54" s="150"/>
      <c r="X54" s="150"/>
      <c r="Y54" s="150">
        <v>72040</v>
      </c>
      <c r="Z54" s="150">
        <v>58764</v>
      </c>
      <c r="AA54" s="150">
        <f t="shared" si="9"/>
        <v>81.57</v>
      </c>
      <c r="AB54" s="150"/>
      <c r="AC54" s="150"/>
      <c r="AD54" s="150"/>
      <c r="AE54" s="404">
        <f t="shared" si="2"/>
        <v>87340</v>
      </c>
      <c r="AF54" s="404">
        <f t="shared" si="3"/>
        <v>74046</v>
      </c>
    </row>
    <row r="55" spans="1:32" ht="14.25" customHeight="1">
      <c r="A55" s="159"/>
      <c r="B55" s="160">
        <v>80146</v>
      </c>
      <c r="C55" s="148" t="s">
        <v>153</v>
      </c>
      <c r="D55" s="150">
        <v>17345</v>
      </c>
      <c r="E55" s="150">
        <v>13009.17</v>
      </c>
      <c r="F55" s="149">
        <f t="shared" si="10"/>
        <v>75</v>
      </c>
      <c r="G55" s="150">
        <v>17345</v>
      </c>
      <c r="H55" s="150">
        <v>13009.17</v>
      </c>
      <c r="I55" s="149">
        <f t="shared" si="11"/>
        <v>75</v>
      </c>
      <c r="J55" s="150"/>
      <c r="K55" s="150"/>
      <c r="L55" s="149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>
        <v>17345</v>
      </c>
      <c r="Z55" s="150">
        <v>13009.17</v>
      </c>
      <c r="AA55" s="149">
        <f t="shared" si="9"/>
        <v>75</v>
      </c>
      <c r="AB55" s="150"/>
      <c r="AC55" s="150"/>
      <c r="AD55" s="150"/>
      <c r="AE55" s="404">
        <f t="shared" si="2"/>
        <v>17345</v>
      </c>
      <c r="AF55" s="404">
        <f t="shared" si="3"/>
        <v>13009.17</v>
      </c>
    </row>
    <row r="56" spans="1:32" ht="14.25" customHeight="1">
      <c r="A56" s="159"/>
      <c r="B56" s="160">
        <v>80148</v>
      </c>
      <c r="C56" s="148" t="s">
        <v>323</v>
      </c>
      <c r="D56" s="150">
        <v>253148</v>
      </c>
      <c r="E56" s="150">
        <v>233771.15</v>
      </c>
      <c r="F56" s="149">
        <f t="shared" si="10"/>
        <v>92.35</v>
      </c>
      <c r="G56" s="150">
        <v>253148</v>
      </c>
      <c r="H56" s="150">
        <v>233771.15</v>
      </c>
      <c r="I56" s="149">
        <f t="shared" si="11"/>
        <v>92.35</v>
      </c>
      <c r="J56" s="150">
        <v>146145</v>
      </c>
      <c r="K56" s="150">
        <v>140626.44</v>
      </c>
      <c r="L56" s="149">
        <f>ROUND((K56/J56)*100,2)</f>
        <v>96.22</v>
      </c>
      <c r="M56" s="150">
        <v>0</v>
      </c>
      <c r="N56" s="150">
        <v>0</v>
      </c>
      <c r="O56" s="149" t="e">
        <f>ROUND((N56/M56)*100,2)</f>
        <v>#DIV/0!</v>
      </c>
      <c r="P56" s="150"/>
      <c r="Q56" s="150"/>
      <c r="R56" s="150"/>
      <c r="S56" s="150"/>
      <c r="T56" s="150"/>
      <c r="U56" s="150"/>
      <c r="V56" s="150"/>
      <c r="W56" s="150"/>
      <c r="X56" s="150"/>
      <c r="Y56" s="150">
        <v>107003</v>
      </c>
      <c r="Z56" s="150">
        <v>93144.71</v>
      </c>
      <c r="AA56" s="149">
        <f t="shared" si="9"/>
        <v>87.05</v>
      </c>
      <c r="AB56" s="150"/>
      <c r="AC56" s="150"/>
      <c r="AD56" s="150"/>
      <c r="AE56" s="404">
        <f t="shared" si="2"/>
        <v>253148</v>
      </c>
      <c r="AF56" s="404">
        <f t="shared" si="3"/>
        <v>233771.15000000002</v>
      </c>
    </row>
    <row r="57" spans="1:32" ht="9.75" customHeight="1">
      <c r="A57" s="159"/>
      <c r="B57" s="160">
        <v>80195</v>
      </c>
      <c r="C57" s="148" t="s">
        <v>113</v>
      </c>
      <c r="D57" s="150">
        <v>58317</v>
      </c>
      <c r="E57" s="150">
        <v>58317</v>
      </c>
      <c r="F57" s="149">
        <f t="shared" si="10"/>
        <v>100</v>
      </c>
      <c r="G57" s="150">
        <v>58317</v>
      </c>
      <c r="H57" s="150">
        <v>58317</v>
      </c>
      <c r="I57" s="149">
        <f t="shared" si="11"/>
        <v>100</v>
      </c>
      <c r="J57" s="150">
        <v>1440</v>
      </c>
      <c r="K57" s="150">
        <v>1440</v>
      </c>
      <c r="L57" s="149">
        <f>ROUND((K57/J57)*100,2)</f>
        <v>100</v>
      </c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>
        <v>56877</v>
      </c>
      <c r="Z57" s="150">
        <v>56877</v>
      </c>
      <c r="AA57" s="149">
        <f t="shared" si="9"/>
        <v>100</v>
      </c>
      <c r="AB57" s="150"/>
      <c r="AC57" s="150"/>
      <c r="AD57" s="150"/>
      <c r="AE57" s="404">
        <f t="shared" si="2"/>
        <v>58317</v>
      </c>
      <c r="AF57" s="404">
        <f t="shared" si="3"/>
        <v>58317</v>
      </c>
    </row>
    <row r="58" spans="1:32" s="141" customFormat="1" ht="9.75">
      <c r="A58" s="142">
        <v>851</v>
      </c>
      <c r="B58" s="143"/>
      <c r="C58" s="144" t="s">
        <v>154</v>
      </c>
      <c r="D58" s="140">
        <f>SUM(D59,D60,D61)</f>
        <v>2275078</v>
      </c>
      <c r="E58" s="140">
        <f>SUM(E59,E60,E61)</f>
        <v>2250056.02</v>
      </c>
      <c r="F58" s="140">
        <f t="shared" si="10"/>
        <v>98.9</v>
      </c>
      <c r="G58" s="140">
        <f>SUM(G59,G60,G61)</f>
        <v>42861</v>
      </c>
      <c r="H58" s="140">
        <f>SUM(H59,H60,H61)</f>
        <v>36143.48</v>
      </c>
      <c r="I58" s="140">
        <f t="shared" si="11"/>
        <v>84.33</v>
      </c>
      <c r="J58" s="140">
        <f>SUM(J59,J60,J61)</f>
        <v>2900</v>
      </c>
      <c r="K58" s="140">
        <f>SUM(K59,K60,K61)</f>
        <v>2892</v>
      </c>
      <c r="L58" s="140">
        <f>ROUND((K58/J58)*100,2)</f>
        <v>99.72</v>
      </c>
      <c r="M58" s="140"/>
      <c r="N58" s="140"/>
      <c r="O58" s="140"/>
      <c r="P58" s="145">
        <f>SUM(P59,P60,P61,P62,P63,P64,P65)</f>
        <v>7448</v>
      </c>
      <c r="Q58" s="145">
        <f>SUM(Q59,Q60,Q61,Q62,Q63,Q64,Q65)</f>
        <v>7448</v>
      </c>
      <c r="R58" s="140">
        <f>ROUND((Q58/P58)*100,2)</f>
        <v>100</v>
      </c>
      <c r="S58" s="145"/>
      <c r="T58" s="145"/>
      <c r="U58" s="145"/>
      <c r="V58" s="145"/>
      <c r="W58" s="145"/>
      <c r="X58" s="145"/>
      <c r="Y58" s="140">
        <f>SUM(Y59,Y60,Y61)</f>
        <v>32513</v>
      </c>
      <c r="Z58" s="140">
        <f>SUM(Z59,Z60,Z61)</f>
        <v>25803.48</v>
      </c>
      <c r="AA58" s="140">
        <f t="shared" si="9"/>
        <v>79.36</v>
      </c>
      <c r="AB58" s="140">
        <f>SUM(AB59,AB60,AB61)</f>
        <v>2232217</v>
      </c>
      <c r="AC58" s="140">
        <f>SUM(AC59,AC60,AC61)</f>
        <v>2213912.54</v>
      </c>
      <c r="AD58" s="140">
        <f>ROUND((AC58/AB58)*100,2)</f>
        <v>99.18</v>
      </c>
      <c r="AE58" s="404">
        <f t="shared" si="2"/>
        <v>42861</v>
      </c>
      <c r="AF58" s="404">
        <f t="shared" si="3"/>
        <v>36143.479999999996</v>
      </c>
    </row>
    <row r="59" spans="1:32" ht="10.5" customHeight="1">
      <c r="A59" s="146"/>
      <c r="B59" s="147">
        <v>85121</v>
      </c>
      <c r="C59" s="148" t="s">
        <v>155</v>
      </c>
      <c r="D59" s="149">
        <v>2240217</v>
      </c>
      <c r="E59" s="149">
        <v>2220824.14</v>
      </c>
      <c r="F59" s="149">
        <f t="shared" si="10"/>
        <v>99.13</v>
      </c>
      <c r="G59" s="149">
        <v>8000</v>
      </c>
      <c r="H59" s="149">
        <v>6911.6</v>
      </c>
      <c r="I59" s="149">
        <f t="shared" si="11"/>
        <v>86.4</v>
      </c>
      <c r="J59" s="150"/>
      <c r="K59" s="150"/>
      <c r="L59" s="150"/>
      <c r="M59" s="149"/>
      <c r="N59" s="149"/>
      <c r="O59" s="149"/>
      <c r="P59" s="150">
        <v>5000</v>
      </c>
      <c r="Q59" s="150">
        <v>5000</v>
      </c>
      <c r="R59" s="149">
        <f>ROUND((Q59/P59)*100,2)</f>
        <v>100</v>
      </c>
      <c r="S59" s="150"/>
      <c r="T59" s="150"/>
      <c r="U59" s="150"/>
      <c r="V59" s="150"/>
      <c r="W59" s="150"/>
      <c r="X59" s="150"/>
      <c r="Y59" s="149">
        <v>3000</v>
      </c>
      <c r="Z59" s="149">
        <v>1911.6</v>
      </c>
      <c r="AA59" s="149">
        <f t="shared" si="9"/>
        <v>63.72</v>
      </c>
      <c r="AB59" s="149">
        <v>2232217</v>
      </c>
      <c r="AC59" s="149">
        <v>2213912.54</v>
      </c>
      <c r="AD59" s="149">
        <f>ROUND((AC59/AB59)*100,2)</f>
        <v>99.18</v>
      </c>
      <c r="AE59" s="404">
        <f t="shared" si="2"/>
        <v>8000</v>
      </c>
      <c r="AF59" s="404">
        <f t="shared" si="3"/>
        <v>6911.6</v>
      </c>
    </row>
    <row r="60" spans="1:32" ht="14.25" customHeight="1">
      <c r="A60" s="146"/>
      <c r="B60" s="147">
        <v>85153</v>
      </c>
      <c r="C60" s="148" t="s">
        <v>156</v>
      </c>
      <c r="D60" s="149">
        <v>1220</v>
      </c>
      <c r="E60" s="149">
        <v>1220</v>
      </c>
      <c r="F60" s="149">
        <f t="shared" si="10"/>
        <v>100</v>
      </c>
      <c r="G60" s="149">
        <v>1220</v>
      </c>
      <c r="H60" s="149">
        <v>1220</v>
      </c>
      <c r="I60" s="149">
        <f t="shared" si="11"/>
        <v>100</v>
      </c>
      <c r="J60" s="150"/>
      <c r="K60" s="150"/>
      <c r="L60" s="150"/>
      <c r="M60" s="149"/>
      <c r="N60" s="149"/>
      <c r="O60" s="149"/>
      <c r="P60" s="150"/>
      <c r="Q60" s="150"/>
      <c r="R60" s="150"/>
      <c r="S60" s="150"/>
      <c r="T60" s="150"/>
      <c r="U60" s="150"/>
      <c r="V60" s="150"/>
      <c r="W60" s="150"/>
      <c r="X60" s="150"/>
      <c r="Y60" s="149">
        <v>1220</v>
      </c>
      <c r="Z60" s="149">
        <v>1220</v>
      </c>
      <c r="AA60" s="149">
        <f t="shared" si="9"/>
        <v>100</v>
      </c>
      <c r="AB60" s="150"/>
      <c r="AC60" s="150"/>
      <c r="AD60" s="149"/>
      <c r="AE60" s="404">
        <f t="shared" si="2"/>
        <v>1220</v>
      </c>
      <c r="AF60" s="404">
        <f t="shared" si="3"/>
        <v>1220</v>
      </c>
    </row>
    <row r="61" spans="1:32" ht="9.75">
      <c r="A61" s="146"/>
      <c r="B61" s="147">
        <v>85154</v>
      </c>
      <c r="C61" s="148" t="s">
        <v>157</v>
      </c>
      <c r="D61" s="149">
        <v>33641</v>
      </c>
      <c r="E61" s="149">
        <v>28011.88</v>
      </c>
      <c r="F61" s="149">
        <f>ROUND((E61/D61)*100,2)</f>
        <v>83.27</v>
      </c>
      <c r="G61" s="149">
        <v>33641</v>
      </c>
      <c r="H61" s="149">
        <v>28011.88</v>
      </c>
      <c r="I61" s="149">
        <f>ROUND((H61/G61)*100,2)</f>
        <v>83.27</v>
      </c>
      <c r="J61" s="150">
        <v>2900</v>
      </c>
      <c r="K61" s="150">
        <v>2892</v>
      </c>
      <c r="L61" s="149">
        <f>ROUND((K61/J61)*100,2)</f>
        <v>99.72</v>
      </c>
      <c r="M61" s="150"/>
      <c r="N61" s="150"/>
      <c r="O61" s="150"/>
      <c r="P61" s="150">
        <v>2448</v>
      </c>
      <c r="Q61" s="150">
        <v>2448</v>
      </c>
      <c r="R61" s="149">
        <f>ROUND((Q61/P61)*100,2)</f>
        <v>100</v>
      </c>
      <c r="S61" s="150"/>
      <c r="T61" s="150"/>
      <c r="U61" s="150"/>
      <c r="V61" s="150"/>
      <c r="W61" s="150"/>
      <c r="X61" s="150"/>
      <c r="Y61" s="150">
        <v>28293</v>
      </c>
      <c r="Z61" s="150">
        <v>22671.88</v>
      </c>
      <c r="AA61" s="149">
        <f t="shared" si="9"/>
        <v>80.13</v>
      </c>
      <c r="AB61" s="150"/>
      <c r="AC61" s="150"/>
      <c r="AD61" s="150"/>
      <c r="AE61" s="404">
        <f t="shared" si="2"/>
        <v>33641</v>
      </c>
      <c r="AF61" s="404">
        <f t="shared" si="3"/>
        <v>28011.88</v>
      </c>
    </row>
    <row r="62" spans="1:32" s="155" customFormat="1" ht="9.75">
      <c r="A62" s="161">
        <v>852</v>
      </c>
      <c r="B62" s="143"/>
      <c r="C62" s="144" t="s">
        <v>122</v>
      </c>
      <c r="D62" s="162">
        <f>SUM(D63,D65,D66,D67,D68,D69,D70,D64)</f>
        <v>2768834</v>
      </c>
      <c r="E62" s="140">
        <f>SUM(E63,E65,E66,E67,E68,E69,E70,E64)</f>
        <v>2752462.73</v>
      </c>
      <c r="F62" s="140">
        <f>ROUND((E62/D62)*100,2)</f>
        <v>99.41</v>
      </c>
      <c r="G62" s="140">
        <f>SUM(G63,G65,G66,G67,G68,G69,G70,G64)</f>
        <v>2768834</v>
      </c>
      <c r="H62" s="140">
        <f>SUM(H63,H65,H66,H67,H68,H69,H70,H64)</f>
        <v>2752462.73</v>
      </c>
      <c r="I62" s="140">
        <f>ROUND((H62/G62)*100,2)</f>
        <v>99.41</v>
      </c>
      <c r="J62" s="140">
        <f>SUM(J63,J65,J66,J67,J68,J69,J70,J64)</f>
        <v>320164</v>
      </c>
      <c r="K62" s="140">
        <f>SUM(K63,K65,K66,K67,K68,K69,K70,K64)</f>
        <v>318680.64</v>
      </c>
      <c r="L62" s="140">
        <f>ROUND((K62/J62)*100,2)</f>
        <v>99.54</v>
      </c>
      <c r="M62" s="140">
        <f>SUM(M63,M65,M66,M67,M68,M69,M70,M64)</f>
        <v>0</v>
      </c>
      <c r="N62" s="140">
        <f>SUM(N63,N65,N66,N67,N68,N69,N70,N64)</f>
        <v>0</v>
      </c>
      <c r="O62" s="140" t="e">
        <f>ROUND((N62/M62)*100,2)</f>
        <v>#DIV/0!</v>
      </c>
      <c r="P62" s="140"/>
      <c r="Q62" s="140"/>
      <c r="R62" s="140"/>
      <c r="S62" s="140"/>
      <c r="T62" s="140"/>
      <c r="U62" s="140"/>
      <c r="V62" s="140"/>
      <c r="W62" s="140"/>
      <c r="X62" s="140"/>
      <c r="Y62" s="140">
        <f>SUM(Y63,Y65,Y66,Y67,Y68,Y69,Y70,Y64)</f>
        <v>2448670</v>
      </c>
      <c r="Z62" s="140">
        <f>SUM(Z63,Z65,Z66,Z67,Z68,Z69,Z70,Z64)</f>
        <v>2433782.09</v>
      </c>
      <c r="AA62" s="140">
        <f t="shared" si="9"/>
        <v>99.39</v>
      </c>
      <c r="AB62" s="140"/>
      <c r="AC62" s="140"/>
      <c r="AD62" s="140"/>
      <c r="AE62" s="404">
        <f t="shared" si="2"/>
        <v>2768834</v>
      </c>
      <c r="AF62" s="404">
        <f t="shared" si="3"/>
        <v>2752462.73</v>
      </c>
    </row>
    <row r="63" spans="1:32" s="153" customFormat="1" ht="10.5" customHeight="1">
      <c r="A63" s="163"/>
      <c r="B63" s="147">
        <v>85202</v>
      </c>
      <c r="C63" s="148" t="s">
        <v>158</v>
      </c>
      <c r="D63" s="164">
        <v>70605</v>
      </c>
      <c r="E63" s="149">
        <v>70504.68</v>
      </c>
      <c r="F63" s="149">
        <f>ROUND((E63/D63)*100,2)</f>
        <v>99.86</v>
      </c>
      <c r="G63" s="164">
        <v>70605</v>
      </c>
      <c r="H63" s="149">
        <v>70504.68</v>
      </c>
      <c r="I63" s="149">
        <f>ROUND((H63/G63)*100,2)</f>
        <v>99.86</v>
      </c>
      <c r="J63" s="149" t="s">
        <v>254</v>
      </c>
      <c r="K63" s="149"/>
      <c r="L63" s="149"/>
      <c r="M63" s="354"/>
      <c r="N63" s="354"/>
      <c r="O63" s="140"/>
      <c r="P63" s="354"/>
      <c r="Q63" s="354"/>
      <c r="R63" s="354"/>
      <c r="S63" s="354"/>
      <c r="T63" s="354"/>
      <c r="U63" s="354"/>
      <c r="V63" s="354"/>
      <c r="W63" s="354"/>
      <c r="X63" s="354"/>
      <c r="Y63" s="352">
        <v>70605</v>
      </c>
      <c r="Z63" s="352">
        <v>70504.68</v>
      </c>
      <c r="AA63" s="149">
        <f t="shared" si="9"/>
        <v>99.86</v>
      </c>
      <c r="AB63" s="354"/>
      <c r="AC63" s="354"/>
      <c r="AD63" s="354"/>
      <c r="AE63" s="404">
        <f t="shared" si="2"/>
        <v>70605</v>
      </c>
      <c r="AF63" s="404">
        <f t="shared" si="3"/>
        <v>70504.68</v>
      </c>
    </row>
    <row r="64" spans="1:32" s="153" customFormat="1" ht="33.75" customHeight="1">
      <c r="A64" s="163"/>
      <c r="B64" s="147">
        <v>85212</v>
      </c>
      <c r="C64" s="148" t="s">
        <v>353</v>
      </c>
      <c r="D64" s="164">
        <v>1970637</v>
      </c>
      <c r="E64" s="149">
        <v>1956438.2</v>
      </c>
      <c r="F64" s="149">
        <f>ROUND((E64/D64)*100,2)</f>
        <v>99.28</v>
      </c>
      <c r="G64" s="164">
        <v>1970637</v>
      </c>
      <c r="H64" s="149">
        <v>1956438.2</v>
      </c>
      <c r="I64" s="149">
        <f>ROUND((H64/G64)*100,2)</f>
        <v>99.28</v>
      </c>
      <c r="J64" s="149">
        <v>67146</v>
      </c>
      <c r="K64" s="149">
        <v>67140.86</v>
      </c>
      <c r="L64" s="149">
        <f>ROUND((K64/J64)*100,2)</f>
        <v>99.99</v>
      </c>
      <c r="M64" s="150">
        <v>0</v>
      </c>
      <c r="N64" s="150">
        <v>0</v>
      </c>
      <c r="O64" s="149" t="e">
        <f aca="true" t="shared" si="12" ref="O64:O69">ROUND((N64/M64)*100,2)</f>
        <v>#DIV/0!</v>
      </c>
      <c r="P64" s="354"/>
      <c r="Q64" s="354"/>
      <c r="R64" s="354"/>
      <c r="S64" s="354"/>
      <c r="T64" s="354"/>
      <c r="U64" s="354"/>
      <c r="V64" s="354"/>
      <c r="W64" s="354"/>
      <c r="X64" s="354"/>
      <c r="Y64" s="150">
        <v>1903491</v>
      </c>
      <c r="Z64" s="150">
        <v>1889297.34</v>
      </c>
      <c r="AA64" s="149">
        <f t="shared" si="9"/>
        <v>99.25</v>
      </c>
      <c r="AB64" s="354"/>
      <c r="AC64" s="354"/>
      <c r="AD64" s="354"/>
      <c r="AE64" s="404">
        <f t="shared" si="2"/>
        <v>1970637</v>
      </c>
      <c r="AF64" s="404">
        <f t="shared" si="3"/>
        <v>1956438.2000000002</v>
      </c>
    </row>
    <row r="65" spans="1:32" ht="49.5" customHeight="1">
      <c r="A65" s="146"/>
      <c r="B65" s="147">
        <v>85213</v>
      </c>
      <c r="C65" s="148" t="s">
        <v>275</v>
      </c>
      <c r="D65" s="149">
        <v>8989</v>
      </c>
      <c r="E65" s="149">
        <v>8411.61</v>
      </c>
      <c r="F65" s="149">
        <f>ROUND((E65/D65)*100,2)</f>
        <v>93.58</v>
      </c>
      <c r="G65" s="149">
        <v>8989</v>
      </c>
      <c r="H65" s="149">
        <v>8411.61</v>
      </c>
      <c r="I65" s="149">
        <f>ROUND((H65/G65)*100,2)</f>
        <v>93.58</v>
      </c>
      <c r="J65" s="149">
        <v>8989</v>
      </c>
      <c r="K65" s="149">
        <v>8411.61</v>
      </c>
      <c r="L65" s="149">
        <f>ROUND((K65/J65)*100,2)</f>
        <v>93.58</v>
      </c>
      <c r="M65" s="150">
        <v>0</v>
      </c>
      <c r="N65" s="150">
        <v>0</v>
      </c>
      <c r="O65" s="149">
        <v>0</v>
      </c>
      <c r="P65" s="150"/>
      <c r="Q65" s="150"/>
      <c r="R65" s="150"/>
      <c r="S65" s="150"/>
      <c r="T65" s="150"/>
      <c r="U65" s="150"/>
      <c r="V65" s="150"/>
      <c r="W65" s="150"/>
      <c r="X65" s="150"/>
      <c r="Y65" s="149"/>
      <c r="Z65" s="149"/>
      <c r="AA65" s="149"/>
      <c r="AB65" s="150"/>
      <c r="AC65" s="150"/>
      <c r="AD65" s="150"/>
      <c r="AE65" s="404">
        <f t="shared" si="2"/>
        <v>8989</v>
      </c>
      <c r="AF65" s="404">
        <f t="shared" si="3"/>
        <v>8411.61</v>
      </c>
    </row>
    <row r="66" spans="1:32" ht="26.25" customHeight="1">
      <c r="A66" s="146"/>
      <c r="B66" s="147">
        <v>85214</v>
      </c>
      <c r="C66" s="148" t="s">
        <v>243</v>
      </c>
      <c r="D66" s="149">
        <v>298424</v>
      </c>
      <c r="E66" s="149">
        <v>297842.43</v>
      </c>
      <c r="F66" s="149">
        <f aca="true" t="shared" si="13" ref="F66:F87">ROUND((E66/D66)*100,2)</f>
        <v>99.81</v>
      </c>
      <c r="G66" s="149">
        <v>298424</v>
      </c>
      <c r="H66" s="149">
        <v>297842.43</v>
      </c>
      <c r="I66" s="149">
        <f aca="true" t="shared" si="14" ref="I66:I76">ROUND((H66/G66)*100,2)</f>
        <v>99.81</v>
      </c>
      <c r="J66" s="150"/>
      <c r="K66" s="150"/>
      <c r="L66" s="150"/>
      <c r="M66" s="150"/>
      <c r="N66" s="150"/>
      <c r="O66" s="149"/>
      <c r="P66" s="150"/>
      <c r="Q66" s="150"/>
      <c r="R66" s="150"/>
      <c r="S66" s="150"/>
      <c r="T66" s="150"/>
      <c r="U66" s="150"/>
      <c r="V66" s="150"/>
      <c r="W66" s="150"/>
      <c r="X66" s="150"/>
      <c r="Y66" s="149">
        <v>298424</v>
      </c>
      <c r="Z66" s="149">
        <v>297842.43</v>
      </c>
      <c r="AA66" s="149">
        <f>ROUND((Z66/Y66)*100,2)</f>
        <v>99.81</v>
      </c>
      <c r="AB66" s="150"/>
      <c r="AC66" s="150"/>
      <c r="AD66" s="150"/>
      <c r="AE66" s="404">
        <f t="shared" si="2"/>
        <v>298424</v>
      </c>
      <c r="AF66" s="404">
        <f t="shared" si="3"/>
        <v>297842.43</v>
      </c>
    </row>
    <row r="67" spans="1:32" ht="12.75" customHeight="1" hidden="1">
      <c r="A67" s="146"/>
      <c r="B67" s="147">
        <v>85215</v>
      </c>
      <c r="C67" s="148" t="s">
        <v>159</v>
      </c>
      <c r="D67" s="149"/>
      <c r="E67" s="149">
        <v>0</v>
      </c>
      <c r="F67" s="149" t="e">
        <f t="shared" si="13"/>
        <v>#DIV/0!</v>
      </c>
      <c r="G67" s="149"/>
      <c r="H67" s="149">
        <v>0</v>
      </c>
      <c r="I67" s="149" t="e">
        <f t="shared" si="14"/>
        <v>#DIV/0!</v>
      </c>
      <c r="J67" s="150"/>
      <c r="K67" s="150"/>
      <c r="L67" s="150"/>
      <c r="M67" s="150"/>
      <c r="N67" s="150"/>
      <c r="O67" s="149"/>
      <c r="P67" s="150"/>
      <c r="Q67" s="150"/>
      <c r="R67" s="150"/>
      <c r="S67" s="150"/>
      <c r="T67" s="150"/>
      <c r="U67" s="150"/>
      <c r="V67" s="150"/>
      <c r="W67" s="150"/>
      <c r="X67" s="150"/>
      <c r="Y67" s="149"/>
      <c r="Z67" s="149">
        <v>0</v>
      </c>
      <c r="AA67" s="149" t="e">
        <f>ROUND((Z67/Y67)*100,2)</f>
        <v>#DIV/0!</v>
      </c>
      <c r="AB67" s="150"/>
      <c r="AC67" s="150"/>
      <c r="AD67" s="150"/>
      <c r="AE67" s="404">
        <f t="shared" si="2"/>
        <v>0</v>
      </c>
      <c r="AF67" s="404">
        <f t="shared" si="3"/>
        <v>0</v>
      </c>
    </row>
    <row r="68" spans="1:32" ht="10.5" customHeight="1">
      <c r="A68" s="146"/>
      <c r="B68" s="147">
        <v>85219</v>
      </c>
      <c r="C68" s="148" t="s">
        <v>132</v>
      </c>
      <c r="D68" s="149">
        <v>174334</v>
      </c>
      <c r="E68" s="149">
        <v>174287.96</v>
      </c>
      <c r="F68" s="149">
        <f t="shared" si="13"/>
        <v>99.97</v>
      </c>
      <c r="G68" s="149">
        <v>174334</v>
      </c>
      <c r="H68" s="149">
        <v>174287.96</v>
      </c>
      <c r="I68" s="149">
        <f t="shared" si="14"/>
        <v>99.97</v>
      </c>
      <c r="J68" s="149">
        <v>157184</v>
      </c>
      <c r="K68" s="149">
        <v>157142.33</v>
      </c>
      <c r="L68" s="149">
        <f>ROUND((K68/J68)*100,2)</f>
        <v>99.97</v>
      </c>
      <c r="M68" s="150">
        <v>0</v>
      </c>
      <c r="N68" s="150">
        <v>0</v>
      </c>
      <c r="O68" s="149" t="e">
        <f t="shared" si="12"/>
        <v>#DIV/0!</v>
      </c>
      <c r="P68" s="150"/>
      <c r="Q68" s="150"/>
      <c r="R68" s="150"/>
      <c r="S68" s="150"/>
      <c r="T68" s="150"/>
      <c r="U68" s="150"/>
      <c r="V68" s="150"/>
      <c r="W68" s="150"/>
      <c r="X68" s="150"/>
      <c r="Y68" s="150">
        <v>17150</v>
      </c>
      <c r="Z68" s="150">
        <v>17145.63</v>
      </c>
      <c r="AA68" s="149">
        <f>ROUND((Z68/Y68)*100,2)</f>
        <v>99.97</v>
      </c>
      <c r="AB68" s="150"/>
      <c r="AC68" s="150"/>
      <c r="AD68" s="150"/>
      <c r="AE68" s="404">
        <f t="shared" si="2"/>
        <v>174334</v>
      </c>
      <c r="AF68" s="404">
        <f t="shared" si="3"/>
        <v>174287.96</v>
      </c>
    </row>
    <row r="69" spans="1:32" ht="19.5" customHeight="1">
      <c r="A69" s="146"/>
      <c r="B69" s="147">
        <v>85228</v>
      </c>
      <c r="C69" s="148" t="s">
        <v>123</v>
      </c>
      <c r="D69" s="149">
        <v>95845</v>
      </c>
      <c r="E69" s="149">
        <v>94977.85</v>
      </c>
      <c r="F69" s="149">
        <f t="shared" si="13"/>
        <v>99.1</v>
      </c>
      <c r="G69" s="149">
        <v>95845</v>
      </c>
      <c r="H69" s="149">
        <v>94977.85</v>
      </c>
      <c r="I69" s="149">
        <f t="shared" si="14"/>
        <v>99.1</v>
      </c>
      <c r="J69" s="149">
        <v>86845</v>
      </c>
      <c r="K69" s="149">
        <v>85985.84</v>
      </c>
      <c r="L69" s="149">
        <f>ROUND((K69/J69)*100,2)</f>
        <v>99.01</v>
      </c>
      <c r="M69" s="150">
        <v>0</v>
      </c>
      <c r="N69" s="150">
        <v>0</v>
      </c>
      <c r="O69" s="149" t="e">
        <f t="shared" si="12"/>
        <v>#DIV/0!</v>
      </c>
      <c r="P69" s="150"/>
      <c r="Q69" s="150"/>
      <c r="R69" s="150"/>
      <c r="S69" s="150"/>
      <c r="T69" s="150"/>
      <c r="U69" s="150"/>
      <c r="V69" s="150"/>
      <c r="W69" s="150"/>
      <c r="X69" s="150"/>
      <c r="Y69" s="150">
        <v>9000</v>
      </c>
      <c r="Z69" s="150">
        <v>8992.01</v>
      </c>
      <c r="AA69" s="149">
        <f>ROUND((Z69/Y69)*100,2)</f>
        <v>99.91</v>
      </c>
      <c r="AB69" s="150"/>
      <c r="AC69" s="150"/>
      <c r="AD69" s="150"/>
      <c r="AE69" s="404">
        <f t="shared" si="2"/>
        <v>95845</v>
      </c>
      <c r="AF69" s="404">
        <f t="shared" si="3"/>
        <v>94977.84999999999</v>
      </c>
    </row>
    <row r="70" spans="1:32" ht="14.25" customHeight="1">
      <c r="A70" s="146"/>
      <c r="B70" s="147">
        <v>85295</v>
      </c>
      <c r="C70" s="148" t="s">
        <v>113</v>
      </c>
      <c r="D70" s="149">
        <v>150000</v>
      </c>
      <c r="E70" s="149">
        <v>150000</v>
      </c>
      <c r="F70" s="149">
        <f t="shared" si="13"/>
        <v>100</v>
      </c>
      <c r="G70" s="149">
        <v>150000</v>
      </c>
      <c r="H70" s="149">
        <v>150000</v>
      </c>
      <c r="I70" s="149">
        <f t="shared" si="14"/>
        <v>100</v>
      </c>
      <c r="J70" s="150"/>
      <c r="K70" s="150"/>
      <c r="L70" s="150"/>
      <c r="M70" s="150"/>
      <c r="N70" s="150"/>
      <c r="O70" s="149"/>
      <c r="P70" s="150"/>
      <c r="Q70" s="150"/>
      <c r="R70" s="150"/>
      <c r="S70" s="150"/>
      <c r="T70" s="150"/>
      <c r="U70" s="150"/>
      <c r="V70" s="150"/>
      <c r="W70" s="150"/>
      <c r="X70" s="150"/>
      <c r="Y70" s="149">
        <v>150000</v>
      </c>
      <c r="Z70" s="149">
        <v>150000</v>
      </c>
      <c r="AA70" s="149">
        <f>ROUND((Z70/Y70)*100,2)</f>
        <v>100</v>
      </c>
      <c r="AB70" s="150"/>
      <c r="AC70" s="150"/>
      <c r="AD70" s="150"/>
      <c r="AE70" s="404">
        <f t="shared" si="2"/>
        <v>150000</v>
      </c>
      <c r="AF70" s="404">
        <f t="shared" si="3"/>
        <v>150000</v>
      </c>
    </row>
    <row r="71" spans="1:32" s="141" customFormat="1" ht="18" customHeight="1">
      <c r="A71" s="142">
        <v>853</v>
      </c>
      <c r="B71" s="143"/>
      <c r="C71" s="144" t="s">
        <v>135</v>
      </c>
      <c r="D71" s="140">
        <f>SUM(D72:D73)</f>
        <v>975222.64</v>
      </c>
      <c r="E71" s="140">
        <f>SUM(E72:E73)</f>
        <v>952119.16</v>
      </c>
      <c r="F71" s="140">
        <f t="shared" si="13"/>
        <v>97.63</v>
      </c>
      <c r="G71" s="140">
        <f>SUM(G72:G73)</f>
        <v>932410.64</v>
      </c>
      <c r="H71" s="140">
        <f>SUM(H72:H73)</f>
        <v>909307.16</v>
      </c>
      <c r="I71" s="140">
        <f t="shared" si="14"/>
        <v>97.52</v>
      </c>
      <c r="J71" s="140">
        <f>SUM(J72:J73)</f>
        <v>756413</v>
      </c>
      <c r="K71" s="140">
        <f>SUM(K72:K73)</f>
        <v>748242.9099999999</v>
      </c>
      <c r="L71" s="140">
        <f aca="true" t="shared" si="15" ref="L71:L76">ROUND((K71/J71)*100,2)</f>
        <v>98.92</v>
      </c>
      <c r="M71" s="140">
        <f>SUM(M72:M73)</f>
        <v>0</v>
      </c>
      <c r="N71" s="140">
        <f>SUM(N72:N73)</f>
        <v>0</v>
      </c>
      <c r="O71" s="140" t="e">
        <f aca="true" t="shared" si="16" ref="O71:O76">ROUND((N71/M71)*100,2)</f>
        <v>#DIV/0!</v>
      </c>
      <c r="P71" s="145"/>
      <c r="Q71" s="145"/>
      <c r="R71" s="145"/>
      <c r="S71" s="145"/>
      <c r="T71" s="145"/>
      <c r="U71" s="145"/>
      <c r="V71" s="145"/>
      <c r="W71" s="145"/>
      <c r="X71" s="145"/>
      <c r="Y71" s="140">
        <f>SUM(Y72:Y73)</f>
        <v>175997.64</v>
      </c>
      <c r="Z71" s="140">
        <f>SUM(Z72:Z73)</f>
        <v>161064.25</v>
      </c>
      <c r="AA71" s="140">
        <f aca="true" t="shared" si="17" ref="AA71:AA78">ROUND((Z71/Y71)*100,2)</f>
        <v>91.52</v>
      </c>
      <c r="AB71" s="140">
        <f>SUM(AB72:AB73)</f>
        <v>42812</v>
      </c>
      <c r="AC71" s="140">
        <f>SUM(AC72:AC73)</f>
        <v>42812</v>
      </c>
      <c r="AD71" s="140">
        <f>ROUND((AC71/AB71)*100,2)</f>
        <v>100</v>
      </c>
      <c r="AE71" s="404">
        <f t="shared" si="2"/>
        <v>932410.64</v>
      </c>
      <c r="AF71" s="404">
        <f t="shared" si="3"/>
        <v>909307.1599999999</v>
      </c>
    </row>
    <row r="72" spans="1:32" ht="9.75" customHeight="1">
      <c r="A72" s="146"/>
      <c r="B72" s="147">
        <v>85333</v>
      </c>
      <c r="C72" s="148" t="s">
        <v>244</v>
      </c>
      <c r="D72" s="149">
        <v>690783</v>
      </c>
      <c r="E72" s="149">
        <v>681593.56</v>
      </c>
      <c r="F72" s="149">
        <f t="shared" si="13"/>
        <v>98.67</v>
      </c>
      <c r="G72" s="149">
        <v>690783</v>
      </c>
      <c r="H72" s="149">
        <v>681593.56</v>
      </c>
      <c r="I72" s="149">
        <f t="shared" si="14"/>
        <v>98.67</v>
      </c>
      <c r="J72" s="149">
        <v>642162</v>
      </c>
      <c r="K72" s="149">
        <v>634037.83</v>
      </c>
      <c r="L72" s="149">
        <f t="shared" si="15"/>
        <v>98.73</v>
      </c>
      <c r="M72" s="150">
        <v>0</v>
      </c>
      <c r="N72" s="150">
        <v>0</v>
      </c>
      <c r="O72" s="149" t="e">
        <f t="shared" si="16"/>
        <v>#DIV/0!</v>
      </c>
      <c r="P72" s="150"/>
      <c r="Q72" s="150"/>
      <c r="R72" s="150"/>
      <c r="S72" s="150"/>
      <c r="T72" s="150"/>
      <c r="U72" s="150"/>
      <c r="V72" s="150"/>
      <c r="W72" s="150"/>
      <c r="X72" s="150"/>
      <c r="Y72" s="150">
        <v>48621</v>
      </c>
      <c r="Z72" s="150">
        <v>47555.73</v>
      </c>
      <c r="AA72" s="149">
        <f t="shared" si="17"/>
        <v>97.81</v>
      </c>
      <c r="AB72" s="150"/>
      <c r="AC72" s="150"/>
      <c r="AD72" s="150"/>
      <c r="AE72" s="404">
        <f t="shared" si="2"/>
        <v>690783</v>
      </c>
      <c r="AF72" s="404">
        <f t="shared" si="3"/>
        <v>681593.5599999999</v>
      </c>
    </row>
    <row r="73" spans="1:32" ht="9.75" customHeight="1">
      <c r="A73" s="146"/>
      <c r="B73" s="147">
        <v>85395</v>
      </c>
      <c r="C73" s="148" t="s">
        <v>113</v>
      </c>
      <c r="D73" s="149">
        <v>284439.64</v>
      </c>
      <c r="E73" s="149">
        <v>270525.6</v>
      </c>
      <c r="F73" s="149">
        <f t="shared" si="13"/>
        <v>95.11</v>
      </c>
      <c r="G73" s="149">
        <v>241627.64</v>
      </c>
      <c r="H73" s="149">
        <v>227713.6</v>
      </c>
      <c r="I73" s="149">
        <f t="shared" si="14"/>
        <v>94.24</v>
      </c>
      <c r="J73" s="149">
        <v>114251</v>
      </c>
      <c r="K73" s="149">
        <v>114205.08</v>
      </c>
      <c r="L73" s="149">
        <f t="shared" si="15"/>
        <v>99.96</v>
      </c>
      <c r="M73" s="150">
        <v>0</v>
      </c>
      <c r="N73" s="150">
        <v>0</v>
      </c>
      <c r="O73" s="149" t="e">
        <f t="shared" si="16"/>
        <v>#DIV/0!</v>
      </c>
      <c r="P73" s="150"/>
      <c r="Q73" s="150"/>
      <c r="R73" s="150"/>
      <c r="S73" s="150"/>
      <c r="T73" s="150"/>
      <c r="U73" s="150"/>
      <c r="V73" s="150"/>
      <c r="W73" s="150"/>
      <c r="X73" s="150"/>
      <c r="Y73" s="150">
        <v>127376.64</v>
      </c>
      <c r="Z73" s="150">
        <v>113508.52</v>
      </c>
      <c r="AA73" s="149">
        <f t="shared" si="17"/>
        <v>89.11</v>
      </c>
      <c r="AB73" s="150">
        <v>42812</v>
      </c>
      <c r="AC73" s="150">
        <v>42812</v>
      </c>
      <c r="AD73" s="149">
        <f>ROUND((AC73/AB73)*100,2)</f>
        <v>100</v>
      </c>
      <c r="AE73" s="404">
        <f t="shared" si="2"/>
        <v>241627.64</v>
      </c>
      <c r="AF73" s="404">
        <f t="shared" si="3"/>
        <v>227713.6</v>
      </c>
    </row>
    <row r="74" spans="1:32" s="141" customFormat="1" ht="9.75" customHeight="1">
      <c r="A74" s="157">
        <v>854</v>
      </c>
      <c r="B74" s="158"/>
      <c r="C74" s="144" t="s">
        <v>124</v>
      </c>
      <c r="D74" s="145">
        <f>SUM(D75,D76,D77)</f>
        <v>350602.55</v>
      </c>
      <c r="E74" s="145">
        <f>SUM(E75,E76,E77)</f>
        <v>319668.83999999997</v>
      </c>
      <c r="F74" s="140">
        <f t="shared" si="13"/>
        <v>91.18</v>
      </c>
      <c r="G74" s="145">
        <f>SUM(G75,G76,G77)</f>
        <v>350602.55</v>
      </c>
      <c r="H74" s="145">
        <f>SUM(H75,H76,H77)</f>
        <v>319668.83999999997</v>
      </c>
      <c r="I74" s="140">
        <f t="shared" si="14"/>
        <v>91.18</v>
      </c>
      <c r="J74" s="145">
        <f>SUM(J75,J76,J77)</f>
        <v>31895.1</v>
      </c>
      <c r="K74" s="145">
        <f>SUM(K75,K76,K77)</f>
        <v>31894.309999999998</v>
      </c>
      <c r="L74" s="140">
        <f t="shared" si="15"/>
        <v>100</v>
      </c>
      <c r="M74" s="145">
        <f>SUM(M75,M76,M77)</f>
        <v>0</v>
      </c>
      <c r="N74" s="145">
        <f>SUM(N75,N76,N77)</f>
        <v>0</v>
      </c>
      <c r="O74" s="140" t="e">
        <f t="shared" si="16"/>
        <v>#DIV/0!</v>
      </c>
      <c r="P74" s="145"/>
      <c r="Q74" s="145"/>
      <c r="R74" s="145"/>
      <c r="S74" s="145"/>
      <c r="T74" s="145"/>
      <c r="U74" s="145"/>
      <c r="V74" s="145"/>
      <c r="W74" s="145"/>
      <c r="X74" s="145"/>
      <c r="Y74" s="145">
        <f>SUM(Y75,Y76,Y77)</f>
        <v>318707.45</v>
      </c>
      <c r="Z74" s="145">
        <f>SUM(Z75,Z76,Z77)</f>
        <v>287774.53</v>
      </c>
      <c r="AA74" s="140">
        <f t="shared" si="17"/>
        <v>90.29</v>
      </c>
      <c r="AB74" s="145"/>
      <c r="AC74" s="145"/>
      <c r="AD74" s="140"/>
      <c r="AE74" s="404">
        <f t="shared" si="2"/>
        <v>350602.55</v>
      </c>
      <c r="AF74" s="404">
        <f t="shared" si="3"/>
        <v>319668.84</v>
      </c>
    </row>
    <row r="75" spans="1:32" ht="11.25" customHeight="1">
      <c r="A75" s="159"/>
      <c r="B75" s="160">
        <v>85401</v>
      </c>
      <c r="C75" s="148" t="s">
        <v>125</v>
      </c>
      <c r="D75" s="150">
        <v>48175</v>
      </c>
      <c r="E75" s="150">
        <v>48172.99</v>
      </c>
      <c r="F75" s="149">
        <f t="shared" si="13"/>
        <v>100</v>
      </c>
      <c r="G75" s="150">
        <v>48175</v>
      </c>
      <c r="H75" s="150">
        <v>48172.99</v>
      </c>
      <c r="I75" s="149">
        <f t="shared" si="14"/>
        <v>100</v>
      </c>
      <c r="J75" s="150">
        <v>31660</v>
      </c>
      <c r="K75" s="150">
        <v>31659.21</v>
      </c>
      <c r="L75" s="149">
        <f t="shared" si="15"/>
        <v>100</v>
      </c>
      <c r="M75" s="150">
        <v>0</v>
      </c>
      <c r="N75" s="150">
        <v>0</v>
      </c>
      <c r="O75" s="149" t="e">
        <f t="shared" si="16"/>
        <v>#DIV/0!</v>
      </c>
      <c r="P75" s="150"/>
      <c r="Q75" s="150"/>
      <c r="R75" s="150"/>
      <c r="S75" s="150"/>
      <c r="T75" s="150"/>
      <c r="U75" s="150"/>
      <c r="V75" s="150"/>
      <c r="W75" s="150"/>
      <c r="X75" s="150"/>
      <c r="Y75" s="150">
        <v>16515</v>
      </c>
      <c r="Z75" s="150">
        <v>16513.78</v>
      </c>
      <c r="AA75" s="149">
        <f t="shared" si="17"/>
        <v>99.99</v>
      </c>
      <c r="AB75" s="150"/>
      <c r="AC75" s="150"/>
      <c r="AD75" s="149"/>
      <c r="AE75" s="404">
        <f t="shared" si="2"/>
        <v>48175</v>
      </c>
      <c r="AF75" s="404">
        <f t="shared" si="3"/>
        <v>48172.99</v>
      </c>
    </row>
    <row r="76" spans="1:32" ht="12" customHeight="1">
      <c r="A76" s="159"/>
      <c r="B76" s="160">
        <v>85415</v>
      </c>
      <c r="C76" s="148" t="s">
        <v>225</v>
      </c>
      <c r="D76" s="150">
        <v>302181.55</v>
      </c>
      <c r="E76" s="150">
        <v>271425.85</v>
      </c>
      <c r="F76" s="149">
        <f t="shared" si="13"/>
        <v>89.82</v>
      </c>
      <c r="G76" s="150">
        <v>302181.55</v>
      </c>
      <c r="H76" s="150">
        <v>271425.85</v>
      </c>
      <c r="I76" s="149">
        <f t="shared" si="14"/>
        <v>89.82</v>
      </c>
      <c r="J76" s="150">
        <v>235.1</v>
      </c>
      <c r="K76" s="150">
        <v>235.1</v>
      </c>
      <c r="L76" s="149">
        <f t="shared" si="15"/>
        <v>100</v>
      </c>
      <c r="M76" s="150">
        <v>0</v>
      </c>
      <c r="N76" s="150">
        <v>0</v>
      </c>
      <c r="O76" s="150" t="e">
        <f t="shared" si="16"/>
        <v>#DIV/0!</v>
      </c>
      <c r="P76" s="150"/>
      <c r="Q76" s="150"/>
      <c r="R76" s="150"/>
      <c r="S76" s="150"/>
      <c r="T76" s="150"/>
      <c r="U76" s="150"/>
      <c r="V76" s="150"/>
      <c r="W76" s="150"/>
      <c r="X76" s="150"/>
      <c r="Y76" s="150">
        <v>301946.45</v>
      </c>
      <c r="Z76" s="150">
        <v>271190.75</v>
      </c>
      <c r="AA76" s="150">
        <f t="shared" si="17"/>
        <v>89.81</v>
      </c>
      <c r="AB76" s="150"/>
      <c r="AC76" s="150"/>
      <c r="AD76" s="149"/>
      <c r="AE76" s="404">
        <f t="shared" si="2"/>
        <v>302181.55</v>
      </c>
      <c r="AF76" s="404">
        <f t="shared" si="3"/>
        <v>271425.85</v>
      </c>
    </row>
    <row r="77" spans="1:32" ht="15.75" customHeight="1">
      <c r="A77" s="159"/>
      <c r="B77" s="160">
        <v>85446</v>
      </c>
      <c r="C77" s="148" t="s">
        <v>153</v>
      </c>
      <c r="D77" s="150">
        <v>246</v>
      </c>
      <c r="E77" s="150">
        <v>70</v>
      </c>
      <c r="F77" s="149">
        <f t="shared" si="13"/>
        <v>28.46</v>
      </c>
      <c r="G77" s="150">
        <v>246</v>
      </c>
      <c r="H77" s="150">
        <v>70</v>
      </c>
      <c r="I77" s="149">
        <f aca="true" t="shared" si="18" ref="I77:I87">ROUND((H77/G77)*100,2)</f>
        <v>28.46</v>
      </c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>
        <v>246</v>
      </c>
      <c r="Z77" s="150">
        <v>70</v>
      </c>
      <c r="AA77" s="149">
        <f t="shared" si="17"/>
        <v>28.46</v>
      </c>
      <c r="AB77" s="150"/>
      <c r="AC77" s="150"/>
      <c r="AD77" s="150"/>
      <c r="AE77" s="404">
        <f aca="true" t="shared" si="19" ref="AE77:AE93">SUM(J77,P77,S77,Y77)</f>
        <v>246</v>
      </c>
      <c r="AF77" s="404">
        <f aca="true" t="shared" si="20" ref="AF77:AF93">SUM(K77,Q77,T77,Z77)</f>
        <v>70</v>
      </c>
    </row>
    <row r="78" spans="1:32" s="141" customFormat="1" ht="19.5">
      <c r="A78" s="142">
        <v>900</v>
      </c>
      <c r="B78" s="143"/>
      <c r="C78" s="144" t="s">
        <v>136</v>
      </c>
      <c r="D78" s="140">
        <f>SUM(D79,D80,D81,D82,D83)</f>
        <v>545601</v>
      </c>
      <c r="E78" s="140">
        <f>SUM(E79,E80,E81,E82,E83)</f>
        <v>455468.6</v>
      </c>
      <c r="F78" s="140">
        <f t="shared" si="13"/>
        <v>83.48</v>
      </c>
      <c r="G78" s="140">
        <f>SUM(G79,G80,G81,G82,G83)</f>
        <v>262601</v>
      </c>
      <c r="H78" s="140">
        <f>SUM(H79,H80,H81,H82,H83)</f>
        <v>226450.2</v>
      </c>
      <c r="I78" s="140">
        <f t="shared" si="18"/>
        <v>86.23</v>
      </c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0">
        <f>SUM(Y79,Y80,Y81,Y82,Y83)</f>
        <v>262601</v>
      </c>
      <c r="Z78" s="140">
        <f>SUM(Z79,Z80,Z81,Z82,Z83)</f>
        <v>226450.2</v>
      </c>
      <c r="AA78" s="140">
        <f t="shared" si="17"/>
        <v>86.23</v>
      </c>
      <c r="AB78" s="140">
        <f>SUM(AB79,AB82,AB83)</f>
        <v>283000</v>
      </c>
      <c r="AC78" s="140">
        <f>SUM(AC79,AC82,AC83)</f>
        <v>229018.40000000002</v>
      </c>
      <c r="AD78" s="140">
        <f>ROUND((AC78/AB78)*100,2)</f>
        <v>80.93</v>
      </c>
      <c r="AE78" s="404">
        <f t="shared" si="19"/>
        <v>262601</v>
      </c>
      <c r="AF78" s="404">
        <f t="shared" si="20"/>
        <v>226450.2</v>
      </c>
    </row>
    <row r="79" spans="1:32" ht="11.25" customHeight="1">
      <c r="A79" s="146"/>
      <c r="B79" s="147">
        <v>90001</v>
      </c>
      <c r="C79" s="148" t="s">
        <v>137</v>
      </c>
      <c r="D79" s="149">
        <v>30010</v>
      </c>
      <c r="E79" s="149">
        <v>29155.36</v>
      </c>
      <c r="F79" s="149">
        <f t="shared" si="13"/>
        <v>97.15</v>
      </c>
      <c r="G79" s="149">
        <v>10</v>
      </c>
      <c r="H79" s="149">
        <v>9.78</v>
      </c>
      <c r="I79" s="149">
        <f t="shared" si="18"/>
        <v>97.8</v>
      </c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49">
        <v>10</v>
      </c>
      <c r="Z79" s="149">
        <v>9.78</v>
      </c>
      <c r="AA79" s="149">
        <f aca="true" t="shared" si="21" ref="AA79:AA84">ROUND((Z79/Y79)*100,2)</f>
        <v>97.8</v>
      </c>
      <c r="AB79" s="149">
        <v>30000</v>
      </c>
      <c r="AC79" s="149">
        <v>29145.58</v>
      </c>
      <c r="AD79" s="149">
        <f>ROUND((AC79/AB79)*100,2)</f>
        <v>97.15</v>
      </c>
      <c r="AE79" s="404">
        <f t="shared" si="19"/>
        <v>10</v>
      </c>
      <c r="AF79" s="404">
        <f t="shared" si="20"/>
        <v>9.78</v>
      </c>
    </row>
    <row r="80" spans="1:32" ht="7.5" customHeight="1">
      <c r="A80" s="146"/>
      <c r="B80" s="147">
        <v>90002</v>
      </c>
      <c r="C80" s="148" t="s">
        <v>161</v>
      </c>
      <c r="D80" s="149">
        <v>26990</v>
      </c>
      <c r="E80" s="149">
        <v>15054.46</v>
      </c>
      <c r="F80" s="149">
        <f t="shared" si="13"/>
        <v>55.78</v>
      </c>
      <c r="G80" s="149">
        <v>26990</v>
      </c>
      <c r="H80" s="149">
        <v>15054.46</v>
      </c>
      <c r="I80" s="149">
        <f t="shared" si="18"/>
        <v>55.78</v>
      </c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49">
        <v>26990</v>
      </c>
      <c r="Z80" s="149">
        <v>15054.46</v>
      </c>
      <c r="AA80" s="149">
        <f t="shared" si="21"/>
        <v>55.78</v>
      </c>
      <c r="AB80" s="149"/>
      <c r="AC80" s="150"/>
      <c r="AD80" s="149"/>
      <c r="AE80" s="404">
        <f t="shared" si="19"/>
        <v>26990</v>
      </c>
      <c r="AF80" s="404">
        <f t="shared" si="20"/>
        <v>15054.46</v>
      </c>
    </row>
    <row r="81" spans="1:32" ht="9.75">
      <c r="A81" s="146"/>
      <c r="B81" s="147">
        <v>90003</v>
      </c>
      <c r="C81" s="148" t="s">
        <v>245</v>
      </c>
      <c r="D81" s="149">
        <v>19816</v>
      </c>
      <c r="E81" s="149">
        <v>15786.08</v>
      </c>
      <c r="F81" s="149">
        <f t="shared" si="13"/>
        <v>79.66</v>
      </c>
      <c r="G81" s="149">
        <v>19816</v>
      </c>
      <c r="H81" s="149">
        <v>15786.08</v>
      </c>
      <c r="I81" s="149">
        <f t="shared" si="18"/>
        <v>79.66</v>
      </c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49">
        <v>19816</v>
      </c>
      <c r="Z81" s="149">
        <v>15786.08</v>
      </c>
      <c r="AA81" s="149">
        <f t="shared" si="21"/>
        <v>79.66</v>
      </c>
      <c r="AB81" s="149"/>
      <c r="AC81" s="149"/>
      <c r="AD81" s="149"/>
      <c r="AE81" s="404">
        <f t="shared" si="19"/>
        <v>19816</v>
      </c>
      <c r="AF81" s="404">
        <f t="shared" si="20"/>
        <v>15786.08</v>
      </c>
    </row>
    <row r="82" spans="1:32" ht="9.75">
      <c r="A82" s="146"/>
      <c r="B82" s="147">
        <v>90015</v>
      </c>
      <c r="C82" s="148" t="s">
        <v>246</v>
      </c>
      <c r="D82" s="149">
        <v>322785</v>
      </c>
      <c r="E82" s="149">
        <v>269766.48</v>
      </c>
      <c r="F82" s="149">
        <f t="shared" si="13"/>
        <v>83.57</v>
      </c>
      <c r="G82" s="149">
        <v>189785</v>
      </c>
      <c r="H82" s="149">
        <v>175949.66</v>
      </c>
      <c r="I82" s="149">
        <f t="shared" si="18"/>
        <v>92.71</v>
      </c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49">
        <v>189785</v>
      </c>
      <c r="Z82" s="149">
        <v>175949.66</v>
      </c>
      <c r="AA82" s="149">
        <f t="shared" si="21"/>
        <v>92.71</v>
      </c>
      <c r="AB82" s="149">
        <v>133000</v>
      </c>
      <c r="AC82" s="149">
        <v>93816.82</v>
      </c>
      <c r="AD82" s="149">
        <f>ROUND((AC82/AB82)*100,2)</f>
        <v>70.54</v>
      </c>
      <c r="AE82" s="404">
        <f t="shared" si="19"/>
        <v>189785</v>
      </c>
      <c r="AF82" s="404">
        <f t="shared" si="20"/>
        <v>175949.66</v>
      </c>
    </row>
    <row r="83" spans="1:32" ht="9.75">
      <c r="A83" s="146"/>
      <c r="B83" s="147">
        <v>90095</v>
      </c>
      <c r="C83" s="148" t="s">
        <v>186</v>
      </c>
      <c r="D83" s="149">
        <v>146000</v>
      </c>
      <c r="E83" s="149">
        <v>125706.22</v>
      </c>
      <c r="F83" s="149">
        <f t="shared" si="13"/>
        <v>86.1</v>
      </c>
      <c r="G83" s="149">
        <v>26000</v>
      </c>
      <c r="H83" s="149">
        <v>19650.22</v>
      </c>
      <c r="I83" s="149">
        <f t="shared" si="18"/>
        <v>75.58</v>
      </c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49">
        <v>26000</v>
      </c>
      <c r="Z83" s="149">
        <v>19650.22</v>
      </c>
      <c r="AA83" s="149">
        <f t="shared" si="21"/>
        <v>75.58</v>
      </c>
      <c r="AB83" s="150">
        <v>120000</v>
      </c>
      <c r="AC83" s="150">
        <v>106056</v>
      </c>
      <c r="AD83" s="149">
        <f>ROUND((AC83/AB83)*100,2)</f>
        <v>88.38</v>
      </c>
      <c r="AE83" s="404">
        <f t="shared" si="19"/>
        <v>26000</v>
      </c>
      <c r="AF83" s="404">
        <f t="shared" si="20"/>
        <v>19650.22</v>
      </c>
    </row>
    <row r="84" spans="1:32" s="141" customFormat="1" ht="15.75" customHeight="1">
      <c r="A84" s="142">
        <v>921</v>
      </c>
      <c r="B84" s="143"/>
      <c r="C84" s="144" t="s">
        <v>162</v>
      </c>
      <c r="D84" s="140">
        <f>SUM(D85,D86,D87,D88)</f>
        <v>289550</v>
      </c>
      <c r="E84" s="140">
        <f>SUM(E85,E86,E87,E88)</f>
        <v>166872.14</v>
      </c>
      <c r="F84" s="140">
        <f t="shared" si="13"/>
        <v>57.63</v>
      </c>
      <c r="G84" s="140">
        <f>SUM(G85,G86,G87,G88)</f>
        <v>136500</v>
      </c>
      <c r="H84" s="140">
        <f>SUM(H85,H86,H87,H88)</f>
        <v>110339.94</v>
      </c>
      <c r="I84" s="140">
        <f t="shared" si="18"/>
        <v>80.84</v>
      </c>
      <c r="J84" s="145">
        <f>SUM(J85,J86,J87)</f>
        <v>21000</v>
      </c>
      <c r="K84" s="145">
        <f>SUM(K85,K86,K87)</f>
        <v>6942.38</v>
      </c>
      <c r="L84" s="140">
        <f>ROUND((K84/J84)*100,2)</f>
        <v>33.06</v>
      </c>
      <c r="M84" s="145">
        <f>SUM(M85,M86,M87)</f>
        <v>0</v>
      </c>
      <c r="N84" s="145">
        <f>SUM(N85,N86,N87)</f>
        <v>0</v>
      </c>
      <c r="O84" s="140" t="e">
        <f>ROUND((N84/M84)*100,2)</f>
        <v>#DIV/0!</v>
      </c>
      <c r="P84" s="140">
        <f>SUM(P85,P86,P87,P88)</f>
        <v>78000</v>
      </c>
      <c r="Q84" s="140">
        <f>SUM(Q85,Q86,Q87,Q88)</f>
        <v>78000</v>
      </c>
      <c r="R84" s="140">
        <f>ROUND((Q84/P84)*100,2)</f>
        <v>100</v>
      </c>
      <c r="S84" s="145"/>
      <c r="T84" s="145"/>
      <c r="U84" s="145"/>
      <c r="V84" s="145"/>
      <c r="W84" s="145"/>
      <c r="X84" s="145"/>
      <c r="Y84" s="145">
        <f>SUM(Y85,Y86,Y87)</f>
        <v>37500</v>
      </c>
      <c r="Z84" s="145">
        <f>SUM(Z85,Z86,Z87)</f>
        <v>25397.56</v>
      </c>
      <c r="AA84" s="140">
        <f t="shared" si="21"/>
        <v>67.73</v>
      </c>
      <c r="AB84" s="140">
        <f>SUM(AB85,AB86,AB87,AB88)</f>
        <v>153050</v>
      </c>
      <c r="AC84" s="140">
        <f>SUM(AC85,AC86,AC87,AC88)</f>
        <v>56532.2</v>
      </c>
      <c r="AD84" s="140">
        <f>ROUND((AC84/AB84)*100,2)</f>
        <v>36.94</v>
      </c>
      <c r="AE84" s="404">
        <f t="shared" si="19"/>
        <v>136500</v>
      </c>
      <c r="AF84" s="404">
        <f t="shared" si="20"/>
        <v>110339.94</v>
      </c>
    </row>
    <row r="85" spans="1:32" ht="12.75" customHeight="1">
      <c r="A85" s="146"/>
      <c r="B85" s="147">
        <v>92105</v>
      </c>
      <c r="C85" s="148" t="s">
        <v>163</v>
      </c>
      <c r="D85" s="149">
        <v>180050</v>
      </c>
      <c r="E85" s="149">
        <v>81592.13</v>
      </c>
      <c r="F85" s="149">
        <f t="shared" si="13"/>
        <v>45.32</v>
      </c>
      <c r="G85" s="149">
        <v>27000</v>
      </c>
      <c r="H85" s="149">
        <v>25059.93</v>
      </c>
      <c r="I85" s="149">
        <f t="shared" si="18"/>
        <v>92.81</v>
      </c>
      <c r="J85" s="150">
        <v>1000</v>
      </c>
      <c r="K85" s="150">
        <v>720</v>
      </c>
      <c r="L85" s="149">
        <f>ROUND((K85/J85)*100,2)</f>
        <v>72</v>
      </c>
      <c r="M85" s="150">
        <v>0</v>
      </c>
      <c r="N85" s="150">
        <v>0</v>
      </c>
      <c r="O85" s="149">
        <v>0</v>
      </c>
      <c r="P85" s="150">
        <v>20000</v>
      </c>
      <c r="Q85" s="150">
        <v>20000</v>
      </c>
      <c r="R85" s="149">
        <f>ROUND((Q85/P85)*100,2)</f>
        <v>100</v>
      </c>
      <c r="S85" s="150"/>
      <c r="T85" s="150"/>
      <c r="U85" s="150"/>
      <c r="V85" s="150"/>
      <c r="W85" s="150"/>
      <c r="X85" s="150"/>
      <c r="Y85" s="150">
        <v>6000</v>
      </c>
      <c r="Z85" s="150">
        <v>4339.93</v>
      </c>
      <c r="AA85" s="149">
        <f>ROUND((Z85/Y85)*100,2)</f>
        <v>72.33</v>
      </c>
      <c r="AB85" s="150">
        <v>153050</v>
      </c>
      <c r="AC85" s="150">
        <v>56532.2</v>
      </c>
      <c r="AD85" s="149">
        <f>ROUND((AC85/AB85)*100,2)</f>
        <v>36.94</v>
      </c>
      <c r="AE85" s="404">
        <f t="shared" si="19"/>
        <v>27000</v>
      </c>
      <c r="AF85" s="404">
        <f t="shared" si="20"/>
        <v>25059.93</v>
      </c>
    </row>
    <row r="86" spans="1:32" ht="14.25" customHeight="1">
      <c r="A86" s="146"/>
      <c r="B86" s="147">
        <v>92109</v>
      </c>
      <c r="C86" s="148" t="s">
        <v>257</v>
      </c>
      <c r="D86" s="149">
        <v>51500</v>
      </c>
      <c r="E86" s="149">
        <v>27280.01</v>
      </c>
      <c r="F86" s="149">
        <f t="shared" si="13"/>
        <v>52.97</v>
      </c>
      <c r="G86" s="149">
        <v>51500</v>
      </c>
      <c r="H86" s="149">
        <v>27280.01</v>
      </c>
      <c r="I86" s="149">
        <f t="shared" si="18"/>
        <v>52.97</v>
      </c>
      <c r="J86" s="150">
        <v>20000</v>
      </c>
      <c r="K86" s="150">
        <v>6222.38</v>
      </c>
      <c r="L86" s="149">
        <f>ROUND((K86/J86)*100,2)</f>
        <v>31.11</v>
      </c>
      <c r="M86" s="150">
        <v>0</v>
      </c>
      <c r="N86" s="150">
        <v>0</v>
      </c>
      <c r="O86" s="149" t="e">
        <f>ROUND((N86/M86)*100,2)</f>
        <v>#DIV/0!</v>
      </c>
      <c r="P86" s="150"/>
      <c r="Q86" s="150"/>
      <c r="R86" s="140"/>
      <c r="S86" s="150"/>
      <c r="T86" s="150"/>
      <c r="U86" s="150"/>
      <c r="V86" s="150"/>
      <c r="W86" s="150"/>
      <c r="X86" s="150"/>
      <c r="Y86" s="150">
        <v>31500</v>
      </c>
      <c r="Z86" s="150">
        <v>21057.63</v>
      </c>
      <c r="AA86" s="149">
        <f>ROUND((Z86/Y86)*100,2)</f>
        <v>66.85</v>
      </c>
      <c r="AB86" s="150"/>
      <c r="AC86" s="150"/>
      <c r="AD86" s="150"/>
      <c r="AE86" s="404">
        <f t="shared" si="19"/>
        <v>51500</v>
      </c>
      <c r="AF86" s="404">
        <f t="shared" si="20"/>
        <v>27280.010000000002</v>
      </c>
    </row>
    <row r="87" spans="1:32" ht="9.75" customHeight="1">
      <c r="A87" s="146"/>
      <c r="B87" s="147">
        <v>92116</v>
      </c>
      <c r="C87" s="148" t="s">
        <v>164</v>
      </c>
      <c r="D87" s="149">
        <v>58000</v>
      </c>
      <c r="E87" s="149">
        <v>58000</v>
      </c>
      <c r="F87" s="149">
        <f t="shared" si="13"/>
        <v>100</v>
      </c>
      <c r="G87" s="149">
        <v>58000</v>
      </c>
      <c r="H87" s="149">
        <v>58000</v>
      </c>
      <c r="I87" s="149">
        <f t="shared" si="18"/>
        <v>100</v>
      </c>
      <c r="J87" s="149"/>
      <c r="K87" s="149"/>
      <c r="L87" s="149"/>
      <c r="M87" s="150"/>
      <c r="N87" s="150"/>
      <c r="O87" s="149"/>
      <c r="P87" s="150">
        <v>58000</v>
      </c>
      <c r="Q87" s="149">
        <v>58000</v>
      </c>
      <c r="R87" s="149">
        <f>ROUND((Q87/P87)*100,2)</f>
        <v>100</v>
      </c>
      <c r="S87" s="150"/>
      <c r="T87" s="150"/>
      <c r="U87" s="150"/>
      <c r="V87" s="150"/>
      <c r="W87" s="150"/>
      <c r="X87" s="150"/>
      <c r="Y87" s="150"/>
      <c r="Z87" s="150"/>
      <c r="AA87" s="149"/>
      <c r="AB87" s="149"/>
      <c r="AC87" s="149"/>
      <c r="AD87" s="149"/>
      <c r="AE87" s="404">
        <f t="shared" si="19"/>
        <v>58000</v>
      </c>
      <c r="AF87" s="404">
        <f t="shared" si="20"/>
        <v>58000</v>
      </c>
    </row>
    <row r="88" spans="1:32" ht="14.25" customHeight="1" hidden="1">
      <c r="A88" s="146"/>
      <c r="B88" s="147">
        <v>92195</v>
      </c>
      <c r="C88" s="148" t="s">
        <v>113</v>
      </c>
      <c r="D88" s="149">
        <v>0</v>
      </c>
      <c r="E88" s="150">
        <v>0</v>
      </c>
      <c r="F88" s="149">
        <v>0</v>
      </c>
      <c r="G88" s="150">
        <v>0</v>
      </c>
      <c r="H88" s="150">
        <v>0</v>
      </c>
      <c r="I88" s="149">
        <v>0</v>
      </c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49"/>
      <c r="AC88" s="150"/>
      <c r="AD88" s="149"/>
      <c r="AE88" s="404">
        <f t="shared" si="19"/>
        <v>0</v>
      </c>
      <c r="AF88" s="404">
        <f t="shared" si="20"/>
        <v>0</v>
      </c>
    </row>
    <row r="89" spans="1:32" s="141" customFormat="1" ht="9" customHeight="1">
      <c r="A89" s="142">
        <v>926</v>
      </c>
      <c r="B89" s="143"/>
      <c r="C89" s="144" t="s">
        <v>165</v>
      </c>
      <c r="D89" s="140">
        <f>SUM(D90:D92)</f>
        <v>1260000</v>
      </c>
      <c r="E89" s="140">
        <f>SUM(E90:E92)</f>
        <v>1180689.6800000002</v>
      </c>
      <c r="F89" s="140">
        <f>ROUND((E89/D89)*100,2)</f>
        <v>93.71</v>
      </c>
      <c r="G89" s="140">
        <f>SUM(G90:G91)</f>
        <v>30000</v>
      </c>
      <c r="H89" s="140">
        <f>SUM(H90:H91)</f>
        <v>24936.32</v>
      </c>
      <c r="I89" s="140">
        <f>ROUND((H89/G89)*100,2)</f>
        <v>83.12</v>
      </c>
      <c r="J89" s="140">
        <f>SUM(J90:J91)</f>
        <v>420</v>
      </c>
      <c r="K89" s="140">
        <f>SUM(K90:K91)</f>
        <v>420</v>
      </c>
      <c r="L89" s="140">
        <f>ROUND((K89/J89)*100,2)</f>
        <v>100</v>
      </c>
      <c r="M89" s="140"/>
      <c r="N89" s="140"/>
      <c r="O89" s="140"/>
      <c r="P89" s="140">
        <f>SUM(P91:P91)</f>
        <v>17900</v>
      </c>
      <c r="Q89" s="140">
        <f>SUM(Q91:Q91)</f>
        <v>17900</v>
      </c>
      <c r="R89" s="140">
        <f>ROUND((Q89/P89)*100,2)</f>
        <v>100</v>
      </c>
      <c r="S89" s="145"/>
      <c r="T89" s="145"/>
      <c r="U89" s="145"/>
      <c r="V89" s="145"/>
      <c r="W89" s="145"/>
      <c r="X89" s="145"/>
      <c r="Y89" s="140">
        <f>SUM(Y90:Y91)</f>
        <v>11680</v>
      </c>
      <c r="Z89" s="140">
        <f>SUM(Z90:Z91)</f>
        <v>6616.32</v>
      </c>
      <c r="AA89" s="140">
        <f>ROUND((Z89/Y89)*100,2)</f>
        <v>56.65</v>
      </c>
      <c r="AB89" s="140">
        <f>SUM(AB90:AB92)</f>
        <v>1230000</v>
      </c>
      <c r="AC89" s="140">
        <f>SUM(AC90:AC92)</f>
        <v>1155753.36</v>
      </c>
      <c r="AD89" s="140">
        <f>ROUND((AC89/AB89)*100,2)</f>
        <v>93.96</v>
      </c>
      <c r="AE89" s="404">
        <f t="shared" si="19"/>
        <v>30000</v>
      </c>
      <c r="AF89" s="404">
        <f t="shared" si="20"/>
        <v>24936.32</v>
      </c>
    </row>
    <row r="90" spans="1:32" ht="10.5" customHeight="1">
      <c r="A90" s="146"/>
      <c r="B90" s="147">
        <v>92601</v>
      </c>
      <c r="C90" s="148" t="s">
        <v>355</v>
      </c>
      <c r="D90" s="149">
        <v>1200000</v>
      </c>
      <c r="E90" s="149">
        <v>1126621.36</v>
      </c>
      <c r="F90" s="149">
        <f>ROUND((E90/D90)*100,2)</f>
        <v>93.89</v>
      </c>
      <c r="G90" s="149"/>
      <c r="H90" s="149"/>
      <c r="I90" s="149"/>
      <c r="J90" s="150"/>
      <c r="K90" s="150"/>
      <c r="L90" s="150"/>
      <c r="M90" s="149"/>
      <c r="N90" s="149"/>
      <c r="O90" s="149"/>
      <c r="P90" s="149"/>
      <c r="Q90" s="149"/>
      <c r="R90" s="149"/>
      <c r="S90" s="150"/>
      <c r="T90" s="150"/>
      <c r="U90" s="150"/>
      <c r="V90" s="150"/>
      <c r="W90" s="150"/>
      <c r="X90" s="150"/>
      <c r="Y90" s="149"/>
      <c r="Z90" s="149"/>
      <c r="AA90" s="149"/>
      <c r="AB90" s="149">
        <v>1200000</v>
      </c>
      <c r="AC90" s="149">
        <v>1126621.36</v>
      </c>
      <c r="AD90" s="149">
        <f>ROUND((AC90/AB90)*100,2)</f>
        <v>93.89</v>
      </c>
      <c r="AE90" s="404">
        <f t="shared" si="19"/>
        <v>0</v>
      </c>
      <c r="AF90" s="404">
        <f t="shared" si="20"/>
        <v>0</v>
      </c>
    </row>
    <row r="91" spans="1:32" ht="16.5">
      <c r="A91" s="146"/>
      <c r="B91" s="147">
        <v>92605</v>
      </c>
      <c r="C91" s="148" t="s">
        <v>258</v>
      </c>
      <c r="D91" s="149">
        <v>30000</v>
      </c>
      <c r="E91" s="149">
        <v>24936.32</v>
      </c>
      <c r="F91" s="149">
        <f>ROUND((E91/D91)*100,2)</f>
        <v>83.12</v>
      </c>
      <c r="G91" s="149">
        <v>30000</v>
      </c>
      <c r="H91" s="149">
        <v>24936.32</v>
      </c>
      <c r="I91" s="149">
        <f>ROUND((H91/G91)*100,2)</f>
        <v>83.12</v>
      </c>
      <c r="J91" s="150">
        <v>420</v>
      </c>
      <c r="K91" s="150">
        <v>420</v>
      </c>
      <c r="L91" s="149">
        <f>ROUND((K91/J91)*100,2)</f>
        <v>100</v>
      </c>
      <c r="M91" s="149"/>
      <c r="N91" s="149"/>
      <c r="O91" s="149"/>
      <c r="P91" s="150">
        <v>17900</v>
      </c>
      <c r="Q91" s="150">
        <v>17900</v>
      </c>
      <c r="R91" s="149">
        <f>ROUND((Q91/P91)*100,2)</f>
        <v>100</v>
      </c>
      <c r="S91" s="150"/>
      <c r="T91" s="150"/>
      <c r="U91" s="150"/>
      <c r="V91" s="150"/>
      <c r="W91" s="150"/>
      <c r="X91" s="150"/>
      <c r="Y91" s="149">
        <v>11680</v>
      </c>
      <c r="Z91" s="149">
        <v>6616.32</v>
      </c>
      <c r="AA91" s="149">
        <f>ROUND((Z91/Y91)*100,2)</f>
        <v>56.65</v>
      </c>
      <c r="AB91" s="150"/>
      <c r="AC91" s="150"/>
      <c r="AD91" s="150"/>
      <c r="AE91" s="404">
        <f t="shared" si="19"/>
        <v>30000</v>
      </c>
      <c r="AF91" s="404">
        <f t="shared" si="20"/>
        <v>24936.32</v>
      </c>
    </row>
    <row r="92" spans="1:32" ht="9.75">
      <c r="A92" s="412"/>
      <c r="B92" s="147">
        <v>92695</v>
      </c>
      <c r="C92" s="413" t="s">
        <v>113</v>
      </c>
      <c r="D92" s="149">
        <v>30000</v>
      </c>
      <c r="E92" s="149">
        <v>29132</v>
      </c>
      <c r="F92" s="149">
        <f>ROUND((E92/D92)*100,2)</f>
        <v>97.11</v>
      </c>
      <c r="G92" s="149"/>
      <c r="H92" s="149"/>
      <c r="I92" s="149"/>
      <c r="J92" s="150"/>
      <c r="K92" s="150"/>
      <c r="L92" s="149"/>
      <c r="M92" s="149"/>
      <c r="N92" s="149"/>
      <c r="O92" s="149"/>
      <c r="P92" s="150"/>
      <c r="Q92" s="150"/>
      <c r="R92" s="149"/>
      <c r="S92" s="150"/>
      <c r="T92" s="150"/>
      <c r="U92" s="150"/>
      <c r="V92" s="150"/>
      <c r="W92" s="150"/>
      <c r="X92" s="150"/>
      <c r="Y92" s="149"/>
      <c r="Z92" s="149"/>
      <c r="AA92" s="149"/>
      <c r="AB92" s="150">
        <v>30000</v>
      </c>
      <c r="AC92" s="150">
        <v>29132</v>
      </c>
      <c r="AD92" s="149">
        <f>ROUND((AC92/AB92)*100,2)</f>
        <v>97.11</v>
      </c>
      <c r="AE92" s="404"/>
      <c r="AF92" s="404"/>
    </row>
    <row r="93" spans="1:32" s="165" customFormat="1" ht="9.75">
      <c r="A93" s="646" t="s">
        <v>492</v>
      </c>
      <c r="B93" s="647"/>
      <c r="C93" s="648"/>
      <c r="D93" s="198">
        <f>SUM(D9,D13,D16,D21,D24,D27,D34,D38,D43,D45,D47,D49,D58,D62,D71,D74,D78,D84,D89)</f>
        <v>19546393.19</v>
      </c>
      <c r="E93" s="198">
        <f>SUM(E9,E13,E16,E21,E24,E27,E34,E38,E43,E45,E47,E49,E58,E62,E71,E74,E78,E84,E89)</f>
        <v>17753479.87</v>
      </c>
      <c r="F93" s="140">
        <f>ROUND((E93/D93)*100,2)</f>
        <v>90.83</v>
      </c>
      <c r="G93" s="198">
        <f>SUM(G9,G13,G16,G21,G24,G27,G34,G38,G43,G45,G47,G49,G58,G62,G71,G74,G78,G84,G89)</f>
        <v>12914920.190000001</v>
      </c>
      <c r="H93" s="198">
        <f>SUM(H9,H13,H16,H21,H24,H27,H34,H38,H43,H45,H47,H49,H58,H62,H71,H74,H78,H84,H89)</f>
        <v>11998880.540000001</v>
      </c>
      <c r="I93" s="140">
        <f>ROUND((H93/G93)*100,2)</f>
        <v>92.91</v>
      </c>
      <c r="J93" s="198">
        <f>SUM(J9,J13,J16,J21,J24,J27,J34,J38,J43,J45,J47,J49,J58,J62,J71,J74,J78,J84,J89)</f>
        <v>6723182.55</v>
      </c>
      <c r="K93" s="198">
        <f>SUM(K9,K13,K16,K21,K24,K27,K34,K38,K43,K45,K47,K49,K58,K62,K71,K74,K78,K84,K89)</f>
        <v>6369190.589999999</v>
      </c>
      <c r="L93" s="140">
        <f>ROUND((K93/J93)*100,2)</f>
        <v>94.73</v>
      </c>
      <c r="M93" s="198">
        <f>SUM(M9,M13,M16,M21,M24,M27,M34,M38,M43,M45,M47,M49,M58,M62,M71,M74,M78,M84,M89)</f>
        <v>0</v>
      </c>
      <c r="N93" s="198">
        <f>SUM(N9,N13,N16,N21,N24,N27,N34,N38,N43,N45,N47,N49,N58,N62,N71,N74,N78,N84,N89)</f>
        <v>0</v>
      </c>
      <c r="O93" s="140" t="e">
        <f>ROUND((N93/M93)*100,2)</f>
        <v>#DIV/0!</v>
      </c>
      <c r="P93" s="198">
        <f>SUM(P9,P13,P16,P21,P24,P27,P34,P38,P43,P45,P47,P49,P58,P62,P71,P74,P78,P84,P89)</f>
        <v>203648</v>
      </c>
      <c r="Q93" s="198">
        <f>SUM(Q9,Q13,Q16,Q21,Q24,Q27,Q34,Q38,Q43,Q45,Q47,Q49,Q58,Q62,Q71,Q74,Q78,Q84,Q89)</f>
        <v>203630</v>
      </c>
      <c r="R93" s="140">
        <f>ROUND((Q93/P93)*100,2)</f>
        <v>99.99</v>
      </c>
      <c r="S93" s="198">
        <f>SUM(S9,S13,S16,S21,S24,S27,S34,S38,S43,S45,S47,S49,S58,S62,S71,S74,S78,S84,S89)</f>
        <v>50000</v>
      </c>
      <c r="T93" s="198">
        <f>SUM(T9,T13,T16,T21,T24,T27,T34,T38,T43,T45,T47,T49,T58,T62,T71,T74,T78,T84,T89)</f>
        <v>14662.87</v>
      </c>
      <c r="U93" s="140">
        <f>ROUND((T93/S93)*100,2)</f>
        <v>29.33</v>
      </c>
      <c r="V93" s="198">
        <f>SUM(V9,V13,V16,V21,V24,V27,V34,V38,V43,V45,V47,V49,V58,V62,V71,V74,V78,V84,V89)</f>
        <v>0</v>
      </c>
      <c r="W93" s="198">
        <f>SUM(W9,W13,W16,W21,W24,W27,W34,W38,W43,W45,W47,W49,W58,W62,W71,W74,W78,W84,W89)</f>
        <v>0</v>
      </c>
      <c r="X93" s="140">
        <v>0</v>
      </c>
      <c r="Y93" s="198">
        <f>SUM(Y9,Y13,Y16,Y21,Y24,Y27,Y34,Y38,Y43,Y45,Y47,Y49,Y58,Y62,Y71,Y74,Y78,Y84,Y89)</f>
        <v>5938089.64</v>
      </c>
      <c r="Z93" s="198">
        <f>SUM(Z9,Z13,Z16,Z21,Z24,Z27,Z34,Z38,Z43,Z45,Z47,Z49,Z58,Z62,Z71,Z74,Z78,Z84,Z89)</f>
        <v>5411397.08</v>
      </c>
      <c r="AA93" s="140">
        <f>ROUND((Z93/Y93)*100,2)</f>
        <v>91.13</v>
      </c>
      <c r="AB93" s="198">
        <f>SUM(AB9,AB13,AB16,AB21,AB24,AB27,AB34,AB38,AB43,AB45,AB47,AB49,AB58,AB62,AB71,AB74,AB78,AB84,AB89)</f>
        <v>6631473</v>
      </c>
      <c r="AC93" s="198">
        <f>SUM(AC9,AC13,AC16,AC21,AC24,AC27,AC34,AC38,AC43,AC45,AC47,AC49,AC58,AC62,AC71,AC74,AC78,AC84,AC89)</f>
        <v>5754599.330000001</v>
      </c>
      <c r="AD93" s="140">
        <f>ROUND((AC93/AB93)*100,2)</f>
        <v>86.78</v>
      </c>
      <c r="AE93" s="404">
        <f t="shared" si="19"/>
        <v>12914920.19</v>
      </c>
      <c r="AF93" s="404">
        <f t="shared" si="20"/>
        <v>11998880.54</v>
      </c>
    </row>
    <row r="95" ht="8.25">
      <c r="R95" s="169" t="s">
        <v>254</v>
      </c>
    </row>
    <row r="96" spans="14:26" ht="8.25">
      <c r="N96" s="169" t="s">
        <v>254</v>
      </c>
      <c r="Z96" s="169" t="s">
        <v>254</v>
      </c>
    </row>
  </sheetData>
  <mergeCells count="17">
    <mergeCell ref="F2:V2"/>
    <mergeCell ref="G4:AA4"/>
    <mergeCell ref="J5:AA5"/>
    <mergeCell ref="G5:I6"/>
    <mergeCell ref="S6:U6"/>
    <mergeCell ref="J6:L6"/>
    <mergeCell ref="M6:O6"/>
    <mergeCell ref="D3:AD3"/>
    <mergeCell ref="P6:R6"/>
    <mergeCell ref="AB4:AD6"/>
    <mergeCell ref="D4:F6"/>
    <mergeCell ref="V6:X6"/>
    <mergeCell ref="Y6:AA6"/>
    <mergeCell ref="A93:C93"/>
    <mergeCell ref="A3:A7"/>
    <mergeCell ref="C3:C7"/>
    <mergeCell ref="B3:B7"/>
  </mergeCells>
  <printOptions/>
  <pageMargins left="0" right="0" top="0.7874015748031497" bottom="0.5511811023622047" header="0.3937007874015748" footer="0.2362204724409449"/>
  <pageSetup horizontalDpi="600" verticalDpi="600" orientation="landscape" paperSize="9" r:id="rId1"/>
  <headerFooter alignWithMargins="0"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9">
      <selection activeCell="H17" sqref="H17"/>
    </sheetView>
  </sheetViews>
  <sheetFormatPr defaultColWidth="9.00390625" defaultRowHeight="12.75"/>
  <cols>
    <col min="1" max="1" width="5.625" style="29" customWidth="1"/>
    <col min="2" max="2" width="4.875" style="29" bestFit="1" customWidth="1"/>
    <col min="3" max="3" width="6.25390625" style="29" bestFit="1" customWidth="1"/>
    <col min="4" max="4" width="18.875" style="29" customWidth="1"/>
    <col min="5" max="5" width="10.625" style="29" customWidth="1"/>
    <col min="6" max="6" width="11.25390625" style="34" customWidth="1"/>
    <col min="7" max="7" width="11.625" style="29" customWidth="1"/>
    <col min="8" max="8" width="11.25390625" style="204" customWidth="1"/>
    <col min="9" max="9" width="7.375" style="29" customWidth="1"/>
    <col min="10" max="10" width="8.75390625" style="29" customWidth="1"/>
    <col min="11" max="11" width="9.00390625" style="29" customWidth="1"/>
    <col min="12" max="12" width="11.00390625" style="29" customWidth="1"/>
    <col min="13" max="13" width="12.875" style="29" customWidth="1"/>
    <col min="14" max="14" width="8.875" style="29" customWidth="1"/>
    <col min="15" max="15" width="8.75390625" style="29" bestFit="1" customWidth="1"/>
    <col min="16" max="16" width="10.25390625" style="29" customWidth="1"/>
    <col min="17" max="17" width="10.75390625" style="29" customWidth="1"/>
    <col min="18" max="16384" width="9.125" style="29" customWidth="1"/>
  </cols>
  <sheetData>
    <row r="1" ht="11.25">
      <c r="M1" s="218" t="s">
        <v>267</v>
      </c>
    </row>
    <row r="2" spans="1:17" ht="11.25">
      <c r="A2" s="670" t="s">
        <v>368</v>
      </c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0"/>
      <c r="N2" s="670"/>
      <c r="O2" s="670"/>
      <c r="P2" s="670"/>
      <c r="Q2" s="670"/>
    </row>
    <row r="3" spans="1:17" ht="10.5" customHeight="1">
      <c r="A3" s="28"/>
      <c r="B3" s="28"/>
      <c r="C3" s="28"/>
      <c r="D3" s="28"/>
      <c r="E3" s="28"/>
      <c r="F3" s="32"/>
      <c r="G3" s="28"/>
      <c r="H3" s="202"/>
      <c r="I3" s="28"/>
      <c r="J3" s="28"/>
      <c r="K3" s="28"/>
      <c r="L3" s="28"/>
      <c r="M3" s="28"/>
      <c r="N3" s="28"/>
      <c r="O3" s="28"/>
      <c r="P3" s="28"/>
      <c r="Q3" s="5" t="s">
        <v>58</v>
      </c>
    </row>
    <row r="4" spans="1:17" s="199" customFormat="1" ht="19.5" customHeight="1">
      <c r="A4" s="671" t="s">
        <v>73</v>
      </c>
      <c r="B4" s="671" t="s">
        <v>20</v>
      </c>
      <c r="C4" s="671" t="s">
        <v>57</v>
      </c>
      <c r="D4" s="661" t="s">
        <v>85</v>
      </c>
      <c r="E4" s="661" t="s">
        <v>74</v>
      </c>
      <c r="F4" s="676" t="s">
        <v>365</v>
      </c>
      <c r="G4" s="662" t="s">
        <v>81</v>
      </c>
      <c r="H4" s="662"/>
      <c r="I4" s="662"/>
      <c r="J4" s="662"/>
      <c r="K4" s="662"/>
      <c r="L4" s="662"/>
      <c r="M4" s="662"/>
      <c r="N4" s="662"/>
      <c r="O4" s="662"/>
      <c r="P4" s="663"/>
      <c r="Q4" s="661" t="s">
        <v>78</v>
      </c>
    </row>
    <row r="5" spans="1:17" s="199" customFormat="1" ht="19.5" customHeight="1">
      <c r="A5" s="671"/>
      <c r="B5" s="671"/>
      <c r="C5" s="671"/>
      <c r="D5" s="661"/>
      <c r="E5" s="661"/>
      <c r="F5" s="677"/>
      <c r="G5" s="663" t="s">
        <v>366</v>
      </c>
      <c r="H5" s="667" t="s">
        <v>259</v>
      </c>
      <c r="I5" s="672" t="s">
        <v>235</v>
      </c>
      <c r="J5" s="661" t="s">
        <v>33</v>
      </c>
      <c r="K5" s="661"/>
      <c r="L5" s="661"/>
      <c r="M5" s="661"/>
      <c r="N5" s="661" t="s">
        <v>276</v>
      </c>
      <c r="O5" s="661" t="s">
        <v>367</v>
      </c>
      <c r="P5" s="664" t="s">
        <v>405</v>
      </c>
      <c r="Q5" s="661"/>
    </row>
    <row r="6" spans="1:17" s="199" customFormat="1" ht="29.25" customHeight="1">
      <c r="A6" s="671"/>
      <c r="B6" s="671"/>
      <c r="C6" s="671"/>
      <c r="D6" s="661"/>
      <c r="E6" s="661"/>
      <c r="F6" s="677"/>
      <c r="G6" s="663"/>
      <c r="H6" s="668"/>
      <c r="I6" s="673"/>
      <c r="J6" s="661" t="s">
        <v>90</v>
      </c>
      <c r="K6" s="661" t="s">
        <v>83</v>
      </c>
      <c r="L6" s="661" t="s">
        <v>91</v>
      </c>
      <c r="M6" s="661" t="s">
        <v>84</v>
      </c>
      <c r="N6" s="661"/>
      <c r="O6" s="661"/>
      <c r="P6" s="665"/>
      <c r="Q6" s="661"/>
    </row>
    <row r="7" spans="1:17" s="199" customFormat="1" ht="19.5" customHeight="1">
      <c r="A7" s="671"/>
      <c r="B7" s="671"/>
      <c r="C7" s="671"/>
      <c r="D7" s="661"/>
      <c r="E7" s="661"/>
      <c r="F7" s="677"/>
      <c r="G7" s="663"/>
      <c r="H7" s="668"/>
      <c r="I7" s="673"/>
      <c r="J7" s="661"/>
      <c r="K7" s="661"/>
      <c r="L7" s="661"/>
      <c r="M7" s="661"/>
      <c r="N7" s="661"/>
      <c r="O7" s="661"/>
      <c r="P7" s="665"/>
      <c r="Q7" s="661"/>
    </row>
    <row r="8" spans="1:17" s="199" customFormat="1" ht="19.5" customHeight="1">
      <c r="A8" s="671"/>
      <c r="B8" s="671"/>
      <c r="C8" s="671"/>
      <c r="D8" s="661"/>
      <c r="E8" s="661"/>
      <c r="F8" s="678"/>
      <c r="G8" s="663"/>
      <c r="H8" s="669"/>
      <c r="I8" s="674"/>
      <c r="J8" s="661"/>
      <c r="K8" s="661"/>
      <c r="L8" s="661"/>
      <c r="M8" s="661"/>
      <c r="N8" s="661"/>
      <c r="O8" s="661"/>
      <c r="P8" s="666"/>
      <c r="Q8" s="661"/>
    </row>
    <row r="9" spans="1:17" ht="7.5" customHeight="1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3">
        <v>6</v>
      </c>
      <c r="G9" s="30">
        <v>7</v>
      </c>
      <c r="H9" s="30">
        <v>8</v>
      </c>
      <c r="I9" s="30">
        <v>9</v>
      </c>
      <c r="J9" s="30">
        <v>10</v>
      </c>
      <c r="K9" s="30">
        <v>11</v>
      </c>
      <c r="L9" s="30">
        <v>12</v>
      </c>
      <c r="M9" s="30">
        <v>13</v>
      </c>
      <c r="N9" s="30">
        <v>14</v>
      </c>
      <c r="O9" s="30">
        <v>15</v>
      </c>
      <c r="P9" s="30">
        <v>16</v>
      </c>
      <c r="Q9" s="30">
        <v>17</v>
      </c>
    </row>
    <row r="10" spans="1:17" ht="105" customHeight="1">
      <c r="A10" s="35" t="s">
        <v>28</v>
      </c>
      <c r="B10" s="414">
        <v>10</v>
      </c>
      <c r="C10" s="415">
        <v>1010</v>
      </c>
      <c r="D10" s="31" t="s">
        <v>459</v>
      </c>
      <c r="E10" s="37">
        <v>7220000</v>
      </c>
      <c r="F10" s="37">
        <v>0</v>
      </c>
      <c r="G10" s="37">
        <v>50000</v>
      </c>
      <c r="H10" s="203">
        <v>30000</v>
      </c>
      <c r="I10" s="187">
        <f aca="true" t="shared" si="0" ref="I10:I20">ROUND((H10/G10)*100,2)</f>
        <v>60</v>
      </c>
      <c r="J10" s="37">
        <v>50000</v>
      </c>
      <c r="K10" s="37"/>
      <c r="L10" s="38" t="s">
        <v>79</v>
      </c>
      <c r="M10" s="37">
        <v>0</v>
      </c>
      <c r="N10" s="37">
        <v>2900000</v>
      </c>
      <c r="O10" s="37">
        <v>2700000</v>
      </c>
      <c r="P10" s="37">
        <v>1570000</v>
      </c>
      <c r="Q10" s="36" t="s">
        <v>176</v>
      </c>
    </row>
    <row r="11" spans="1:17" ht="57.75" customHeight="1">
      <c r="A11" s="35" t="s">
        <v>29</v>
      </c>
      <c r="B11" s="36">
        <v>600</v>
      </c>
      <c r="C11" s="36">
        <v>60016</v>
      </c>
      <c r="D11" s="31" t="s">
        <v>460</v>
      </c>
      <c r="E11" s="37">
        <v>607677</v>
      </c>
      <c r="F11" s="37">
        <v>13909</v>
      </c>
      <c r="G11" s="37">
        <v>235768</v>
      </c>
      <c r="H11" s="203">
        <v>221766.12</v>
      </c>
      <c r="I11" s="187">
        <f t="shared" si="0"/>
        <v>94.06</v>
      </c>
      <c r="J11" s="37">
        <v>6300</v>
      </c>
      <c r="K11" s="37">
        <v>89800</v>
      </c>
      <c r="L11" s="38" t="s">
        <v>79</v>
      </c>
      <c r="M11" s="37">
        <v>139668</v>
      </c>
      <c r="N11" s="37">
        <v>358000</v>
      </c>
      <c r="O11" s="37"/>
      <c r="P11" s="37"/>
      <c r="Q11" s="36" t="s">
        <v>176</v>
      </c>
    </row>
    <row r="12" spans="1:17" ht="60.75" customHeight="1">
      <c r="A12" s="35" t="s">
        <v>30</v>
      </c>
      <c r="B12" s="36">
        <v>600</v>
      </c>
      <c r="C12" s="36">
        <v>60016</v>
      </c>
      <c r="D12" s="31" t="s">
        <v>290</v>
      </c>
      <c r="E12" s="37">
        <v>488304</v>
      </c>
      <c r="F12" s="37">
        <v>23678</v>
      </c>
      <c r="G12" s="37">
        <v>464626</v>
      </c>
      <c r="H12" s="203">
        <v>439556.46</v>
      </c>
      <c r="I12" s="187">
        <f t="shared" si="0"/>
        <v>94.6</v>
      </c>
      <c r="J12" s="37">
        <v>14851</v>
      </c>
      <c r="K12" s="37">
        <v>175800</v>
      </c>
      <c r="L12" s="38" t="s">
        <v>79</v>
      </c>
      <c r="M12" s="37">
        <v>273975</v>
      </c>
      <c r="N12" s="37"/>
      <c r="O12" s="37"/>
      <c r="P12" s="37"/>
      <c r="Q12" s="36" t="s">
        <v>176</v>
      </c>
    </row>
    <row r="13" spans="1:17" ht="45">
      <c r="A13" s="35" t="s">
        <v>19</v>
      </c>
      <c r="B13" s="36">
        <v>600</v>
      </c>
      <c r="C13" s="36">
        <v>60016</v>
      </c>
      <c r="D13" s="31" t="s">
        <v>291</v>
      </c>
      <c r="E13" s="37">
        <v>790702</v>
      </c>
      <c r="F13" s="37">
        <v>21123</v>
      </c>
      <c r="G13" s="37">
        <v>345000</v>
      </c>
      <c r="H13" s="203">
        <v>309024.17</v>
      </c>
      <c r="I13" s="187">
        <f t="shared" si="0"/>
        <v>89.57</v>
      </c>
      <c r="J13" s="37">
        <v>23841</v>
      </c>
      <c r="K13" s="37">
        <v>135400</v>
      </c>
      <c r="L13" s="38" t="s">
        <v>79</v>
      </c>
      <c r="M13" s="37">
        <v>185759</v>
      </c>
      <c r="N13" s="37">
        <v>424579</v>
      </c>
      <c r="O13" s="37"/>
      <c r="P13" s="37"/>
      <c r="Q13" s="36" t="s">
        <v>176</v>
      </c>
    </row>
    <row r="14" spans="1:17" ht="56.25">
      <c r="A14" s="35" t="s">
        <v>34</v>
      </c>
      <c r="B14" s="36">
        <v>600</v>
      </c>
      <c r="C14" s="36">
        <v>60016</v>
      </c>
      <c r="D14" s="31" t="s">
        <v>437</v>
      </c>
      <c r="E14" s="37">
        <v>590141</v>
      </c>
      <c r="F14" s="37">
        <v>141</v>
      </c>
      <c r="G14" s="37">
        <v>590000</v>
      </c>
      <c r="H14" s="203">
        <v>587952.98</v>
      </c>
      <c r="I14" s="187">
        <f t="shared" si="0"/>
        <v>99.65</v>
      </c>
      <c r="J14" s="37">
        <v>93000</v>
      </c>
      <c r="K14" s="37">
        <v>282000</v>
      </c>
      <c r="L14" s="38" t="s">
        <v>385</v>
      </c>
      <c r="M14" s="37"/>
      <c r="N14" s="37"/>
      <c r="O14" s="37"/>
      <c r="P14" s="37"/>
      <c r="Q14" s="36" t="s">
        <v>176</v>
      </c>
    </row>
    <row r="15" spans="1:17" ht="56.25">
      <c r="A15" s="35" t="s">
        <v>37</v>
      </c>
      <c r="B15" s="36">
        <v>600</v>
      </c>
      <c r="C15" s="36">
        <v>60016</v>
      </c>
      <c r="D15" s="31" t="s">
        <v>461</v>
      </c>
      <c r="E15" s="37">
        <v>760000</v>
      </c>
      <c r="F15" s="37">
        <v>0</v>
      </c>
      <c r="G15" s="37">
        <v>10000</v>
      </c>
      <c r="H15" s="203">
        <v>0</v>
      </c>
      <c r="I15" s="187">
        <f t="shared" si="0"/>
        <v>0</v>
      </c>
      <c r="J15" s="37">
        <v>10000</v>
      </c>
      <c r="K15" s="37">
        <v>0</v>
      </c>
      <c r="L15" s="38"/>
      <c r="M15" s="37"/>
      <c r="N15" s="37"/>
      <c r="O15" s="37">
        <v>750000</v>
      </c>
      <c r="P15" s="37"/>
      <c r="Q15" s="36" t="s">
        <v>176</v>
      </c>
    </row>
    <row r="16" spans="1:17" ht="45">
      <c r="A16" s="35" t="s">
        <v>40</v>
      </c>
      <c r="B16" s="36">
        <v>600</v>
      </c>
      <c r="C16" s="36">
        <v>60016</v>
      </c>
      <c r="D16" s="31" t="s">
        <v>401</v>
      </c>
      <c r="E16" s="37">
        <v>650000</v>
      </c>
      <c r="F16" s="37">
        <v>0</v>
      </c>
      <c r="G16" s="37">
        <v>50000</v>
      </c>
      <c r="H16" s="203">
        <v>2019.1</v>
      </c>
      <c r="I16" s="187">
        <f t="shared" si="0"/>
        <v>4.04</v>
      </c>
      <c r="J16" s="37">
        <v>50000</v>
      </c>
      <c r="K16" s="37">
        <v>0</v>
      </c>
      <c r="L16" s="38" t="s">
        <v>79</v>
      </c>
      <c r="M16" s="37"/>
      <c r="N16" s="37">
        <v>50000</v>
      </c>
      <c r="O16" s="37">
        <v>50000</v>
      </c>
      <c r="P16" s="37">
        <v>500000</v>
      </c>
      <c r="Q16" s="36" t="s">
        <v>176</v>
      </c>
    </row>
    <row r="17" spans="1:17" ht="42.75" customHeight="1">
      <c r="A17" s="35" t="s">
        <v>46</v>
      </c>
      <c r="B17" s="36">
        <v>750</v>
      </c>
      <c r="C17" s="36">
        <v>75023</v>
      </c>
      <c r="D17" s="31" t="s">
        <v>386</v>
      </c>
      <c r="E17" s="37">
        <v>100000</v>
      </c>
      <c r="F17" s="37">
        <v>26480</v>
      </c>
      <c r="G17" s="37">
        <v>40000</v>
      </c>
      <c r="H17" s="203">
        <v>20085.96</v>
      </c>
      <c r="I17" s="187">
        <f t="shared" si="0"/>
        <v>50.21</v>
      </c>
      <c r="J17" s="37">
        <v>40000</v>
      </c>
      <c r="K17" s="37"/>
      <c r="L17" s="38" t="s">
        <v>79</v>
      </c>
      <c r="M17" s="37"/>
      <c r="N17" s="37">
        <v>33520</v>
      </c>
      <c r="O17" s="37"/>
      <c r="P17" s="37"/>
      <c r="Q17" s="36" t="s">
        <v>176</v>
      </c>
    </row>
    <row r="18" spans="1:17" ht="32.25" customHeight="1">
      <c r="A18" s="35" t="s">
        <v>63</v>
      </c>
      <c r="B18" s="36">
        <v>801</v>
      </c>
      <c r="C18" s="36">
        <v>80101</v>
      </c>
      <c r="D18" s="31" t="s">
        <v>387</v>
      </c>
      <c r="E18" s="37">
        <v>428000</v>
      </c>
      <c r="F18" s="37">
        <v>20000</v>
      </c>
      <c r="G18" s="37">
        <v>100000</v>
      </c>
      <c r="H18" s="203">
        <v>0</v>
      </c>
      <c r="I18" s="187">
        <f t="shared" si="0"/>
        <v>0</v>
      </c>
      <c r="J18" s="37">
        <v>0</v>
      </c>
      <c r="K18" s="37">
        <v>100000</v>
      </c>
      <c r="L18" s="38" t="s">
        <v>79</v>
      </c>
      <c r="M18" s="37"/>
      <c r="N18" s="37">
        <v>308000</v>
      </c>
      <c r="O18" s="37"/>
      <c r="P18" s="37"/>
      <c r="Q18" s="36" t="s">
        <v>176</v>
      </c>
    </row>
    <row r="19" spans="1:17" ht="44.25" customHeight="1">
      <c r="A19" s="35" t="s">
        <v>107</v>
      </c>
      <c r="B19" s="36">
        <v>801</v>
      </c>
      <c r="C19" s="36">
        <v>80101</v>
      </c>
      <c r="D19" s="31" t="s">
        <v>438</v>
      </c>
      <c r="E19" s="37">
        <v>880000</v>
      </c>
      <c r="F19" s="37">
        <v>16200</v>
      </c>
      <c r="G19" s="37">
        <v>333000</v>
      </c>
      <c r="H19" s="203">
        <v>1708</v>
      </c>
      <c r="I19" s="187">
        <f t="shared" si="0"/>
        <v>0.51</v>
      </c>
      <c r="J19" s="37">
        <v>0</v>
      </c>
      <c r="K19" s="37">
        <v>133000</v>
      </c>
      <c r="L19" s="38" t="s">
        <v>79</v>
      </c>
      <c r="M19" s="37">
        <v>200000</v>
      </c>
      <c r="N19" s="37">
        <v>530800</v>
      </c>
      <c r="O19" s="37"/>
      <c r="P19" s="37"/>
      <c r="Q19" s="36" t="s">
        <v>176</v>
      </c>
    </row>
    <row r="20" spans="1:17" ht="50.25" customHeight="1">
      <c r="A20" s="35" t="s">
        <v>462</v>
      </c>
      <c r="B20" s="36">
        <v>851</v>
      </c>
      <c r="C20" s="36">
        <v>85121</v>
      </c>
      <c r="D20" s="31" t="s">
        <v>388</v>
      </c>
      <c r="E20" s="37">
        <v>2650000</v>
      </c>
      <c r="F20" s="37">
        <v>417783</v>
      </c>
      <c r="G20" s="37">
        <v>2232217</v>
      </c>
      <c r="H20" s="203">
        <v>2213912.54</v>
      </c>
      <c r="I20" s="187">
        <f t="shared" si="0"/>
        <v>99.18</v>
      </c>
      <c r="J20" s="37">
        <v>782217</v>
      </c>
      <c r="K20" s="37">
        <v>1450000</v>
      </c>
      <c r="L20" s="38" t="s">
        <v>79</v>
      </c>
      <c r="M20" s="37"/>
      <c r="N20" s="37"/>
      <c r="O20" s="37"/>
      <c r="P20" s="37"/>
      <c r="Q20" s="36" t="s">
        <v>176</v>
      </c>
    </row>
    <row r="21" spans="1:17" ht="121.5" customHeight="1">
      <c r="A21" s="35" t="s">
        <v>463</v>
      </c>
      <c r="B21" s="36">
        <v>921</v>
      </c>
      <c r="C21" s="36">
        <v>92105</v>
      </c>
      <c r="D21" s="31" t="s">
        <v>402</v>
      </c>
      <c r="E21" s="37">
        <v>1400000</v>
      </c>
      <c r="F21" s="37">
        <v>7930</v>
      </c>
      <c r="G21" s="37">
        <v>150000</v>
      </c>
      <c r="H21" s="203">
        <v>53482.2</v>
      </c>
      <c r="I21" s="187">
        <f>ROUND((H21/G21)*100,2)</f>
        <v>35.65</v>
      </c>
      <c r="J21" s="37">
        <v>150000</v>
      </c>
      <c r="K21" s="37"/>
      <c r="L21" s="38" t="s">
        <v>79</v>
      </c>
      <c r="M21" s="37"/>
      <c r="N21" s="37">
        <v>1242070</v>
      </c>
      <c r="O21" s="37"/>
      <c r="P21" s="37"/>
      <c r="Q21" s="36" t="s">
        <v>176</v>
      </c>
    </row>
    <row r="22" spans="1:17" ht="78" customHeight="1">
      <c r="A22" s="35" t="s">
        <v>464</v>
      </c>
      <c r="B22" s="36">
        <v>921</v>
      </c>
      <c r="C22" s="36">
        <v>92105</v>
      </c>
      <c r="D22" s="31" t="s">
        <v>465</v>
      </c>
      <c r="E22" s="37">
        <v>2682780</v>
      </c>
      <c r="F22" s="37">
        <v>0</v>
      </c>
      <c r="G22" s="37">
        <v>3050</v>
      </c>
      <c r="H22" s="37">
        <v>3050</v>
      </c>
      <c r="I22" s="187">
        <f>ROUND((H22/G22)*100,2)</f>
        <v>100</v>
      </c>
      <c r="J22" s="37">
        <v>3050</v>
      </c>
      <c r="K22" s="37"/>
      <c r="L22" s="38" t="s">
        <v>79</v>
      </c>
      <c r="M22" s="37"/>
      <c r="N22" s="37">
        <v>366000</v>
      </c>
      <c r="O22" s="37">
        <v>2313730</v>
      </c>
      <c r="P22" s="37"/>
      <c r="Q22" s="36"/>
    </row>
    <row r="23" spans="1:17" ht="88.5" customHeight="1">
      <c r="A23" s="35" t="s">
        <v>466</v>
      </c>
      <c r="B23" s="36">
        <v>926</v>
      </c>
      <c r="C23" s="36">
        <v>92695</v>
      </c>
      <c r="D23" s="31" t="s">
        <v>467</v>
      </c>
      <c r="E23" s="37">
        <v>2130000</v>
      </c>
      <c r="F23" s="37">
        <v>0</v>
      </c>
      <c r="G23" s="37">
        <v>30000</v>
      </c>
      <c r="H23" s="37">
        <v>29132</v>
      </c>
      <c r="I23" s="187">
        <f>ROUND((H23/G23)*100,2)</f>
        <v>97.11</v>
      </c>
      <c r="J23" s="37">
        <v>30000</v>
      </c>
      <c r="K23" s="37"/>
      <c r="L23" s="38"/>
      <c r="M23" s="37"/>
      <c r="N23" s="37">
        <v>2100000</v>
      </c>
      <c r="O23" s="37"/>
      <c r="P23" s="37"/>
      <c r="Q23" s="36"/>
    </row>
    <row r="24" spans="1:17" ht="16.5" customHeight="1">
      <c r="A24" s="675" t="s">
        <v>471</v>
      </c>
      <c r="B24" s="675"/>
      <c r="C24" s="675"/>
      <c r="D24" s="675"/>
      <c r="E24" s="37">
        <f>SUM(E10:E23)</f>
        <v>21377604</v>
      </c>
      <c r="F24" s="37">
        <f>SUM(F10:F23)</f>
        <v>547244</v>
      </c>
      <c r="G24" s="37">
        <f>SUM(G10:G23)</f>
        <v>4633661</v>
      </c>
      <c r="H24" s="203">
        <f>SUM(H10:H23)</f>
        <v>3911689.5300000003</v>
      </c>
      <c r="I24" s="187">
        <f>ROUND((H24/G24)*100,2)</f>
        <v>84.42</v>
      </c>
      <c r="J24" s="37">
        <f>SUM(J10:J23)</f>
        <v>1253259</v>
      </c>
      <c r="K24" s="37">
        <f>SUM(K10:K23)</f>
        <v>2366000</v>
      </c>
      <c r="L24" s="37">
        <v>215000</v>
      </c>
      <c r="M24" s="37">
        <f>SUM(M10:M23)</f>
        <v>799402</v>
      </c>
      <c r="N24" s="37">
        <f>SUM(N10:N23)</f>
        <v>8312969</v>
      </c>
      <c r="O24" s="37">
        <f>SUM(O10:O23)</f>
        <v>5813730</v>
      </c>
      <c r="P24" s="37">
        <f>SUM(P10:P23)</f>
        <v>2070000</v>
      </c>
      <c r="Q24" s="362" t="s">
        <v>62</v>
      </c>
    </row>
  </sheetData>
  <mergeCells count="21">
    <mergeCell ref="A24:D24"/>
    <mergeCell ref="J5:M5"/>
    <mergeCell ref="J6:J8"/>
    <mergeCell ref="K6:K8"/>
    <mergeCell ref="L6:L8"/>
    <mergeCell ref="M6:M8"/>
    <mergeCell ref="F4:F8"/>
    <mergeCell ref="A2:Q2"/>
    <mergeCell ref="A4:A8"/>
    <mergeCell ref="B4:B8"/>
    <mergeCell ref="C4:C8"/>
    <mergeCell ref="D4:D8"/>
    <mergeCell ref="Q4:Q8"/>
    <mergeCell ref="G5:G8"/>
    <mergeCell ref="N5:N8"/>
    <mergeCell ref="E4:E8"/>
    <mergeCell ref="I5:I8"/>
    <mergeCell ref="O5:O8"/>
    <mergeCell ref="G4:P4"/>
    <mergeCell ref="P5:P8"/>
    <mergeCell ref="H5:H8"/>
  </mergeCells>
  <printOptions horizontalCentered="1"/>
  <pageMargins left="0" right="0" top="0.7874015748031497" bottom="0" header="0.5118110236220472" footer="0.5118110236220472"/>
  <pageSetup horizontalDpi="600" verticalDpi="600" orientation="landscape" paperSize="9" scale="65" r:id="rId1"/>
  <headerFooter alignWithMargins="0">
    <oddHeader>&amp;R&amp;9
</oddHeader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32"/>
  <sheetViews>
    <sheetView showGridLines="0" workbookViewId="0" topLeftCell="A5">
      <selection activeCell="H17" sqref="H17"/>
    </sheetView>
  </sheetViews>
  <sheetFormatPr defaultColWidth="9.00390625" defaultRowHeight="12.75"/>
  <cols>
    <col min="1" max="1" width="4.75390625" style="1" bestFit="1" customWidth="1"/>
    <col min="2" max="2" width="39.125" style="1" customWidth="1"/>
    <col min="3" max="3" width="12.125" style="1" customWidth="1"/>
    <col min="4" max="4" width="11.875" style="193" customWidth="1"/>
    <col min="5" max="5" width="11.625" style="193" customWidth="1"/>
    <col min="6" max="6" width="9.75390625" style="1" customWidth="1"/>
    <col min="7" max="16384" width="9.125" style="1" customWidth="1"/>
  </cols>
  <sheetData>
    <row r="1" ht="12.75">
      <c r="E1" s="220" t="s">
        <v>278</v>
      </c>
    </row>
    <row r="2" spans="1:4" ht="15" customHeight="1">
      <c r="A2" s="682" t="s">
        <v>6</v>
      </c>
      <c r="B2" s="682"/>
      <c r="C2" s="682"/>
      <c r="D2" s="682"/>
    </row>
    <row r="3" ht="6.75" customHeight="1">
      <c r="A3" s="9"/>
    </row>
    <row r="4" spans="4:6" ht="12.75">
      <c r="D4" s="249"/>
      <c r="E4" s="249"/>
      <c r="F4" s="6" t="s">
        <v>58</v>
      </c>
    </row>
    <row r="5" spans="1:6" ht="15" customHeight="1">
      <c r="A5" s="683" t="s">
        <v>73</v>
      </c>
      <c r="B5" s="683" t="s">
        <v>23</v>
      </c>
      <c r="C5" s="680" t="s">
        <v>75</v>
      </c>
      <c r="D5" s="679" t="s">
        <v>233</v>
      </c>
      <c r="E5" s="679" t="s">
        <v>236</v>
      </c>
      <c r="F5" s="680" t="s">
        <v>235</v>
      </c>
    </row>
    <row r="6" spans="1:6" ht="15" customHeight="1">
      <c r="A6" s="683"/>
      <c r="B6" s="683"/>
      <c r="C6" s="683"/>
      <c r="D6" s="679"/>
      <c r="E6" s="679"/>
      <c r="F6" s="680"/>
    </row>
    <row r="7" spans="1:6" ht="15.75" customHeight="1">
      <c r="A7" s="683"/>
      <c r="B7" s="683"/>
      <c r="C7" s="683"/>
      <c r="D7" s="679"/>
      <c r="E7" s="679"/>
      <c r="F7" s="680"/>
    </row>
    <row r="8" spans="1:6" s="20" customFormat="1" ht="6.75" customHeight="1">
      <c r="A8" s="19">
        <v>1</v>
      </c>
      <c r="B8" s="19">
        <v>2</v>
      </c>
      <c r="C8" s="19">
        <v>3</v>
      </c>
      <c r="D8" s="260">
        <v>4</v>
      </c>
      <c r="E8" s="260">
        <v>5</v>
      </c>
      <c r="F8" s="19">
        <v>6</v>
      </c>
    </row>
    <row r="9" spans="1:6" ht="18.75" customHeight="1">
      <c r="A9" s="681" t="s">
        <v>41</v>
      </c>
      <c r="B9" s="681"/>
      <c r="C9" s="14"/>
      <c r="D9" s="250">
        <f>SUM(D10,D11,D12,D13,D14,D19,D20,D21,D22,D23)</f>
        <v>4388349.55</v>
      </c>
      <c r="E9" s="250">
        <f>SUM(E10,E11,E12,E13,E14,E19,E20,E21,E22,E23)</f>
        <v>4155349.84</v>
      </c>
      <c r="F9" s="214">
        <f>ROUND((E9/D9)*100,2)</f>
        <v>94.69</v>
      </c>
    </row>
    <row r="10" spans="1:6" ht="18.75" customHeight="1">
      <c r="A10" s="14" t="s">
        <v>28</v>
      </c>
      <c r="B10" s="15" t="s">
        <v>35</v>
      </c>
      <c r="C10" s="14" t="s">
        <v>42</v>
      </c>
      <c r="D10" s="250">
        <v>2733000</v>
      </c>
      <c r="E10" s="250">
        <v>2500000</v>
      </c>
      <c r="F10" s="214">
        <f>ROUND((E10/D10)*100,2)</f>
        <v>91.47</v>
      </c>
    </row>
    <row r="11" spans="1:6" ht="18.75" customHeight="1">
      <c r="A11" s="14" t="s">
        <v>29</v>
      </c>
      <c r="B11" s="15" t="s">
        <v>36</v>
      </c>
      <c r="C11" s="14" t="s">
        <v>42</v>
      </c>
      <c r="D11" s="250"/>
      <c r="E11" s="250"/>
      <c r="F11" s="25"/>
    </row>
    <row r="12" spans="1:6" ht="51">
      <c r="A12" s="14" t="s">
        <v>30</v>
      </c>
      <c r="B12" s="40" t="s">
        <v>86</v>
      </c>
      <c r="C12" s="14" t="s">
        <v>65</v>
      </c>
      <c r="D12" s="250"/>
      <c r="E12" s="250"/>
      <c r="F12" s="25"/>
    </row>
    <row r="13" spans="1:6" ht="18.75" customHeight="1">
      <c r="A13" s="14" t="s">
        <v>19</v>
      </c>
      <c r="B13" s="15" t="s">
        <v>44</v>
      </c>
      <c r="C13" s="14" t="s">
        <v>66</v>
      </c>
      <c r="D13" s="250"/>
      <c r="E13" s="250"/>
      <c r="F13" s="25"/>
    </row>
    <row r="14" spans="1:6" ht="18.75" customHeight="1">
      <c r="A14" s="14" t="s">
        <v>34</v>
      </c>
      <c r="B14" s="15" t="s">
        <v>87</v>
      </c>
      <c r="C14" s="14" t="s">
        <v>106</v>
      </c>
      <c r="D14" s="250" t="s">
        <v>179</v>
      </c>
      <c r="E14" s="250" t="s">
        <v>179</v>
      </c>
      <c r="F14" s="25" t="s">
        <v>179</v>
      </c>
    </row>
    <row r="15" spans="1:6" ht="18.75" customHeight="1">
      <c r="A15" s="14" t="s">
        <v>98</v>
      </c>
      <c r="B15" s="15" t="s">
        <v>102</v>
      </c>
      <c r="C15" s="14" t="s">
        <v>93</v>
      </c>
      <c r="D15" s="250"/>
      <c r="E15" s="250"/>
      <c r="F15" s="25"/>
    </row>
    <row r="16" spans="1:6" ht="18.75" customHeight="1">
      <c r="A16" s="14" t="s">
        <v>99</v>
      </c>
      <c r="B16" s="15" t="s">
        <v>103</v>
      </c>
      <c r="C16" s="14" t="s">
        <v>94</v>
      </c>
      <c r="D16" s="250"/>
      <c r="E16" s="250"/>
      <c r="F16" s="25"/>
    </row>
    <row r="17" spans="1:6" ht="54" customHeight="1">
      <c r="A17" s="14" t="s">
        <v>100</v>
      </c>
      <c r="B17" s="40" t="s">
        <v>104</v>
      </c>
      <c r="C17" s="14" t="s">
        <v>95</v>
      </c>
      <c r="D17" s="250"/>
      <c r="E17" s="250"/>
      <c r="F17" s="25"/>
    </row>
    <row r="18" spans="1:6" ht="18.75" customHeight="1">
      <c r="A18" s="14" t="s">
        <v>101</v>
      </c>
      <c r="B18" s="15" t="s">
        <v>105</v>
      </c>
      <c r="C18" s="14" t="s">
        <v>96</v>
      </c>
      <c r="D18" s="250"/>
      <c r="E18" s="250"/>
      <c r="F18" s="25"/>
    </row>
    <row r="19" spans="1:6" ht="18.75" customHeight="1">
      <c r="A19" s="14" t="s">
        <v>37</v>
      </c>
      <c r="B19" s="15" t="s">
        <v>38</v>
      </c>
      <c r="C19" s="14" t="s">
        <v>43</v>
      </c>
      <c r="D19" s="250">
        <v>1655349.55</v>
      </c>
      <c r="E19" s="250">
        <v>1655349.84</v>
      </c>
      <c r="F19" s="214">
        <f>ROUND((E19/D19)*100,2)</f>
        <v>100</v>
      </c>
    </row>
    <row r="20" spans="1:6" ht="18.75" customHeight="1">
      <c r="A20" s="14" t="s">
        <v>40</v>
      </c>
      <c r="B20" s="15" t="s">
        <v>80</v>
      </c>
      <c r="C20" s="14" t="s">
        <v>47</v>
      </c>
      <c r="D20" s="250"/>
      <c r="E20" s="250"/>
      <c r="F20" s="25"/>
    </row>
    <row r="21" spans="1:6" ht="18.75" customHeight="1">
      <c r="A21" s="14" t="s">
        <v>46</v>
      </c>
      <c r="B21" s="15" t="s">
        <v>64</v>
      </c>
      <c r="C21" s="14" t="s">
        <v>77</v>
      </c>
      <c r="D21" s="250"/>
      <c r="E21" s="250"/>
      <c r="F21" s="25"/>
    </row>
    <row r="22" spans="1:6" ht="18.75" customHeight="1">
      <c r="A22" s="14" t="s">
        <v>63</v>
      </c>
      <c r="B22" s="15" t="s">
        <v>108</v>
      </c>
      <c r="C22" s="14" t="s">
        <v>45</v>
      </c>
      <c r="D22" s="250"/>
      <c r="E22" s="250"/>
      <c r="F22" s="25"/>
    </row>
    <row r="23" spans="1:6" ht="18.75" customHeight="1">
      <c r="A23" s="14" t="s">
        <v>107</v>
      </c>
      <c r="B23" s="15" t="s">
        <v>97</v>
      </c>
      <c r="C23" s="14" t="s">
        <v>51</v>
      </c>
      <c r="D23" s="250"/>
      <c r="E23" s="250"/>
      <c r="F23" s="25"/>
    </row>
    <row r="24" spans="1:6" ht="18.75" customHeight="1">
      <c r="A24" s="681" t="s">
        <v>88</v>
      </c>
      <c r="B24" s="681"/>
      <c r="C24" s="14"/>
      <c r="D24" s="250">
        <f>SUM(D25:D32)</f>
        <v>0</v>
      </c>
      <c r="E24" s="250">
        <f>SUM(E25:E32)</f>
        <v>0</v>
      </c>
      <c r="F24" s="214">
        <v>0</v>
      </c>
    </row>
    <row r="25" spans="1:6" ht="18.75" customHeight="1">
      <c r="A25" s="14" t="s">
        <v>28</v>
      </c>
      <c r="B25" s="15" t="s">
        <v>67</v>
      </c>
      <c r="C25" s="14" t="s">
        <v>49</v>
      </c>
      <c r="D25" s="250"/>
      <c r="E25" s="250"/>
      <c r="F25" s="214"/>
    </row>
    <row r="26" spans="1:6" ht="18.75" customHeight="1">
      <c r="A26" s="14" t="s">
        <v>29</v>
      </c>
      <c r="B26" s="15" t="s">
        <v>48</v>
      </c>
      <c r="C26" s="14" t="s">
        <v>49</v>
      </c>
      <c r="D26" s="250"/>
      <c r="E26" s="250"/>
      <c r="F26" s="25"/>
    </row>
    <row r="27" spans="1:6" ht="51">
      <c r="A27" s="14" t="s">
        <v>30</v>
      </c>
      <c r="B27" s="40" t="s">
        <v>71</v>
      </c>
      <c r="C27" s="14" t="s">
        <v>72</v>
      </c>
      <c r="D27" s="250"/>
      <c r="E27" s="250"/>
      <c r="F27" s="25"/>
    </row>
    <row r="28" spans="1:6" ht="18.75" customHeight="1">
      <c r="A28" s="14" t="s">
        <v>19</v>
      </c>
      <c r="B28" s="15" t="s">
        <v>68</v>
      </c>
      <c r="C28" s="14" t="s">
        <v>61</v>
      </c>
      <c r="D28" s="250"/>
      <c r="E28" s="250"/>
      <c r="F28" s="25"/>
    </row>
    <row r="29" spans="1:6" ht="18.75" customHeight="1">
      <c r="A29" s="14" t="s">
        <v>34</v>
      </c>
      <c r="B29" s="15" t="s">
        <v>69</v>
      </c>
      <c r="C29" s="14" t="s">
        <v>51</v>
      </c>
      <c r="D29" s="250"/>
      <c r="E29" s="250"/>
      <c r="F29" s="25"/>
    </row>
    <row r="30" spans="1:6" ht="18.75" customHeight="1">
      <c r="A30" s="14" t="s">
        <v>37</v>
      </c>
      <c r="B30" s="15" t="s">
        <v>39</v>
      </c>
      <c r="C30" s="14" t="s">
        <v>52</v>
      </c>
      <c r="D30" s="250"/>
      <c r="E30" s="250"/>
      <c r="F30" s="25"/>
    </row>
    <row r="31" spans="1:6" ht="18.75" customHeight="1">
      <c r="A31" s="14" t="s">
        <v>40</v>
      </c>
      <c r="B31" s="15" t="s">
        <v>70</v>
      </c>
      <c r="C31" s="14" t="s">
        <v>53</v>
      </c>
      <c r="D31" s="250"/>
      <c r="E31" s="250"/>
      <c r="F31" s="25"/>
    </row>
    <row r="32" spans="1:6" ht="34.5" customHeight="1">
      <c r="A32" s="14" t="s">
        <v>46</v>
      </c>
      <c r="B32" s="40" t="s">
        <v>16</v>
      </c>
      <c r="C32" s="14" t="s">
        <v>50</v>
      </c>
      <c r="D32" s="250"/>
      <c r="E32" s="250">
        <v>0</v>
      </c>
      <c r="F32" s="214">
        <v>0</v>
      </c>
    </row>
  </sheetData>
  <mergeCells count="9">
    <mergeCell ref="A2:D2"/>
    <mergeCell ref="A5:A7"/>
    <mergeCell ref="C5:C7"/>
    <mergeCell ref="B5:B7"/>
    <mergeCell ref="D5:D7"/>
    <mergeCell ref="E5:E7"/>
    <mergeCell ref="F5:F7"/>
    <mergeCell ref="A9:B9"/>
    <mergeCell ref="A24:B24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
</oddHeader>
    <oddFooter>&amp;CStrona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2" sqref="A2:G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31.875" style="1" customWidth="1"/>
    <col min="5" max="5" width="14.875" style="1" customWidth="1"/>
    <col min="6" max="6" width="11.375" style="1" customWidth="1"/>
    <col min="7" max="16384" width="9.125" style="1" customWidth="1"/>
  </cols>
  <sheetData>
    <row r="1" ht="12.75">
      <c r="F1" s="219"/>
    </row>
    <row r="2" spans="1:7" ht="19.5" customHeight="1">
      <c r="A2" s="498" t="s">
        <v>9</v>
      </c>
      <c r="B2" s="498"/>
      <c r="C2" s="498"/>
      <c r="D2" s="498"/>
      <c r="E2" s="498"/>
      <c r="F2" s="684"/>
      <c r="G2" s="684"/>
    </row>
    <row r="3" spans="4:5" ht="19.5" customHeight="1">
      <c r="D3" s="2"/>
      <c r="E3" s="2"/>
    </row>
    <row r="4" spans="5:7" ht="19.5" customHeight="1">
      <c r="E4" s="7"/>
      <c r="G4" s="7" t="s">
        <v>58</v>
      </c>
    </row>
    <row r="5" spans="1:7" s="175" customFormat="1" ht="24" customHeight="1">
      <c r="A5" s="174" t="s">
        <v>73</v>
      </c>
      <c r="B5" s="174" t="s">
        <v>20</v>
      </c>
      <c r="C5" s="174" t="s">
        <v>21</v>
      </c>
      <c r="D5" s="174" t="s">
        <v>60</v>
      </c>
      <c r="E5" s="174" t="s">
        <v>251</v>
      </c>
      <c r="F5" s="184" t="s">
        <v>252</v>
      </c>
      <c r="G5" s="176" t="s">
        <v>235</v>
      </c>
    </row>
    <row r="6" spans="1:7" ht="11.25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213">
        <v>6</v>
      </c>
      <c r="G6" s="213">
        <v>7</v>
      </c>
    </row>
    <row r="7" spans="1:7" ht="51" customHeight="1">
      <c r="A7" s="14">
        <v>1</v>
      </c>
      <c r="B7" s="15">
        <v>754</v>
      </c>
      <c r="C7" s="15">
        <v>75412</v>
      </c>
      <c r="D7" s="40" t="s">
        <v>361</v>
      </c>
      <c r="E7" s="25">
        <v>80000</v>
      </c>
      <c r="F7" s="405">
        <v>80000</v>
      </c>
      <c r="G7" s="214">
        <f>ROUND((F7/E7)*100,2)</f>
        <v>100</v>
      </c>
    </row>
    <row r="8" spans="1:7" ht="54.75" customHeight="1">
      <c r="A8" s="14">
        <v>2</v>
      </c>
      <c r="B8" s="15">
        <v>851</v>
      </c>
      <c r="C8" s="15">
        <v>85121</v>
      </c>
      <c r="D8" s="40" t="s">
        <v>360</v>
      </c>
      <c r="E8" s="25">
        <v>5000</v>
      </c>
      <c r="F8" s="405">
        <v>5000</v>
      </c>
      <c r="G8" s="214">
        <f>ROUND((F8/E8)*100,2)</f>
        <v>100</v>
      </c>
    </row>
    <row r="9" spans="1:7" ht="44.25" customHeight="1">
      <c r="A9" s="14">
        <v>3</v>
      </c>
      <c r="B9" s="15">
        <v>921</v>
      </c>
      <c r="C9" s="15">
        <v>92116</v>
      </c>
      <c r="D9" s="40" t="s">
        <v>440</v>
      </c>
      <c r="E9" s="25">
        <v>58000</v>
      </c>
      <c r="F9" s="405">
        <v>58000</v>
      </c>
      <c r="G9" s="214">
        <f>ROUND((F9/E9)*100,2)</f>
        <v>100</v>
      </c>
    </row>
    <row r="10" spans="1:7" ht="30" customHeight="1" hidden="1">
      <c r="A10" s="15"/>
      <c r="B10" s="15"/>
      <c r="C10" s="15"/>
      <c r="D10" s="40"/>
      <c r="E10" s="25"/>
      <c r="F10" s="370"/>
      <c r="G10" s="186"/>
    </row>
    <row r="11" spans="1:7" ht="30" customHeight="1" hidden="1">
      <c r="A11" s="15"/>
      <c r="B11" s="15"/>
      <c r="C11" s="15"/>
      <c r="D11" s="40"/>
      <c r="E11" s="25"/>
      <c r="F11" s="370"/>
      <c r="G11" s="186"/>
    </row>
    <row r="12" spans="1:7" ht="30" customHeight="1" hidden="1">
      <c r="A12" s="15"/>
      <c r="B12" s="15"/>
      <c r="C12" s="15"/>
      <c r="D12" s="212"/>
      <c r="E12" s="25"/>
      <c r="F12" s="370"/>
      <c r="G12" s="186"/>
    </row>
    <row r="13" spans="1:7" ht="38.25" customHeight="1" hidden="1">
      <c r="A13" s="15"/>
      <c r="B13" s="15"/>
      <c r="C13" s="15"/>
      <c r="D13" s="40"/>
      <c r="E13" s="25"/>
      <c r="F13" s="370"/>
      <c r="G13" s="186"/>
    </row>
    <row r="14" spans="1:7" s="39" customFormat="1" ht="30" customHeight="1">
      <c r="A14" s="681" t="s">
        <v>471</v>
      </c>
      <c r="B14" s="681"/>
      <c r="C14" s="681"/>
      <c r="D14" s="681"/>
      <c r="E14" s="27">
        <f>SUM(E7:E13)</f>
        <v>143000</v>
      </c>
      <c r="F14" s="27">
        <f>SUM(F7:F13)</f>
        <v>143000</v>
      </c>
      <c r="G14" s="188">
        <f>ROUND((F14/E14)*100,2)</f>
        <v>100</v>
      </c>
    </row>
  </sheetData>
  <mergeCells count="2">
    <mergeCell ref="A14:D14"/>
    <mergeCell ref="A2:G2"/>
  </mergeCells>
  <printOptions horizontalCentered="1"/>
  <pageMargins left="0.787401574803149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
Załącznik Nr 9</oddHeader>
    <oddFooter>&amp;CStrona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2" sqref="A2:H2"/>
    </sheetView>
  </sheetViews>
  <sheetFormatPr defaultColWidth="9.00390625" defaultRowHeight="12.75"/>
  <cols>
    <col min="1" max="1" width="3.00390625" style="0" customWidth="1"/>
    <col min="2" max="2" width="6.25390625" style="0" customWidth="1"/>
    <col min="3" max="3" width="8.75390625" style="0" customWidth="1"/>
    <col min="4" max="4" width="39.875" style="0" customWidth="1"/>
    <col min="5" max="5" width="15.125" style="0" customWidth="1"/>
    <col min="6" max="6" width="12.125" style="256" customWidth="1"/>
    <col min="7" max="7" width="10.875" style="256" customWidth="1"/>
    <col min="8" max="8" width="5.75390625" style="0" customWidth="1"/>
  </cols>
  <sheetData>
    <row r="1" ht="12.75">
      <c r="G1" s="257" t="s">
        <v>269</v>
      </c>
    </row>
    <row r="2" spans="1:8" ht="38.25" customHeight="1">
      <c r="A2" s="473" t="s">
        <v>10</v>
      </c>
      <c r="B2" s="473"/>
      <c r="C2" s="473"/>
      <c r="D2" s="473"/>
      <c r="E2" s="473"/>
      <c r="F2" s="473"/>
      <c r="G2" s="487"/>
      <c r="H2" s="487"/>
    </row>
    <row r="3" spans="4:6" ht="19.5" customHeight="1">
      <c r="D3" s="1"/>
      <c r="E3" s="1"/>
      <c r="F3" s="189" t="s">
        <v>58</v>
      </c>
    </row>
    <row r="4" spans="1:8" s="183" customFormat="1" ht="42.75" customHeight="1">
      <c r="A4" s="174" t="s">
        <v>73</v>
      </c>
      <c r="B4" s="174" t="s">
        <v>20</v>
      </c>
      <c r="C4" s="174" t="s">
        <v>21</v>
      </c>
      <c r="D4" s="174" t="s">
        <v>59</v>
      </c>
      <c r="E4" s="184" t="s">
        <v>357</v>
      </c>
      <c r="F4" s="258" t="s">
        <v>249</v>
      </c>
      <c r="G4" s="259" t="s">
        <v>250</v>
      </c>
      <c r="H4" s="176" t="s">
        <v>235</v>
      </c>
    </row>
    <row r="5" spans="1:8" s="21" customFormat="1" ht="7.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319">
        <v>6</v>
      </c>
      <c r="G5" s="320">
        <v>7</v>
      </c>
      <c r="H5" s="185">
        <v>8</v>
      </c>
    </row>
    <row r="6" spans="1:8" s="1" customFormat="1" ht="88.5" customHeight="1">
      <c r="A6" s="15">
        <v>1</v>
      </c>
      <c r="B6" s="15">
        <v>600</v>
      </c>
      <c r="C6" s="15">
        <v>60014</v>
      </c>
      <c r="D6" s="40" t="s">
        <v>441</v>
      </c>
      <c r="E6" s="322" t="s">
        <v>358</v>
      </c>
      <c r="F6" s="426">
        <v>340000</v>
      </c>
      <c r="G6" s="250">
        <v>339499.6</v>
      </c>
      <c r="H6" s="187">
        <f aca="true" t="shared" si="0" ref="H6:H20">ROUND((G6/F6)*100,2)</f>
        <v>99.85</v>
      </c>
    </row>
    <row r="7" spans="1:8" s="1" customFormat="1" ht="88.5" customHeight="1">
      <c r="A7" s="15" t="s">
        <v>29</v>
      </c>
      <c r="B7" s="15">
        <v>600</v>
      </c>
      <c r="C7" s="15">
        <v>60014</v>
      </c>
      <c r="D7" s="40" t="s">
        <v>13</v>
      </c>
      <c r="E7" s="322" t="s">
        <v>358</v>
      </c>
      <c r="F7" s="250">
        <v>25000</v>
      </c>
      <c r="G7" s="406">
        <v>0</v>
      </c>
      <c r="H7" s="187">
        <f t="shared" si="0"/>
        <v>0</v>
      </c>
    </row>
    <row r="8" spans="1:8" s="1" customFormat="1" ht="64.5" customHeight="1">
      <c r="A8" s="15">
        <v>2</v>
      </c>
      <c r="B8" s="15">
        <v>754</v>
      </c>
      <c r="C8" s="15">
        <v>75412</v>
      </c>
      <c r="D8" s="40" t="s">
        <v>442</v>
      </c>
      <c r="E8" s="322" t="s">
        <v>359</v>
      </c>
      <c r="F8" s="250">
        <v>5000</v>
      </c>
      <c r="G8" s="406">
        <v>5000</v>
      </c>
      <c r="H8" s="187">
        <f t="shared" si="0"/>
        <v>100</v>
      </c>
    </row>
    <row r="9" spans="1:8" s="1" customFormat="1" ht="76.5" customHeight="1">
      <c r="A9" s="15">
        <v>3</v>
      </c>
      <c r="B9" s="15">
        <v>801</v>
      </c>
      <c r="C9" s="15">
        <v>80113</v>
      </c>
      <c r="D9" s="40" t="s">
        <v>406</v>
      </c>
      <c r="E9" s="322" t="s">
        <v>358</v>
      </c>
      <c r="F9" s="250">
        <v>15300</v>
      </c>
      <c r="G9" s="406">
        <v>15282</v>
      </c>
      <c r="H9" s="187">
        <f t="shared" si="0"/>
        <v>99.88</v>
      </c>
    </row>
    <row r="10" spans="1:8" s="1" customFormat="1" ht="101.25" customHeight="1">
      <c r="A10" s="15">
        <v>4</v>
      </c>
      <c r="B10" s="15">
        <v>851</v>
      </c>
      <c r="C10" s="15">
        <v>85154</v>
      </c>
      <c r="D10" s="40" t="s">
        <v>374</v>
      </c>
      <c r="E10" s="322" t="s">
        <v>375</v>
      </c>
      <c r="F10" s="182">
        <v>2448</v>
      </c>
      <c r="G10" s="406">
        <v>2448</v>
      </c>
      <c r="H10" s="187">
        <f t="shared" si="0"/>
        <v>100</v>
      </c>
    </row>
    <row r="11" spans="1:8" s="1" customFormat="1" ht="159" customHeight="1">
      <c r="A11" s="15">
        <v>5</v>
      </c>
      <c r="B11" s="15">
        <v>900</v>
      </c>
      <c r="C11" s="15">
        <v>90001</v>
      </c>
      <c r="D11" s="40" t="s">
        <v>439</v>
      </c>
      <c r="E11" s="322" t="s">
        <v>376</v>
      </c>
      <c r="F11" s="250">
        <v>30000</v>
      </c>
      <c r="G11" s="406">
        <v>29145.58</v>
      </c>
      <c r="H11" s="187">
        <f t="shared" si="0"/>
        <v>97.15</v>
      </c>
    </row>
    <row r="12" spans="1:8" s="1" customFormat="1" ht="180" customHeight="1">
      <c r="A12" s="15">
        <v>6</v>
      </c>
      <c r="B12" s="15">
        <v>921</v>
      </c>
      <c r="C12" s="15">
        <v>92105</v>
      </c>
      <c r="D12" s="40" t="s">
        <v>443</v>
      </c>
      <c r="E12" s="322" t="s">
        <v>377</v>
      </c>
      <c r="F12" s="182">
        <v>5000</v>
      </c>
      <c r="G12" s="406">
        <v>5000</v>
      </c>
      <c r="H12" s="187">
        <f t="shared" si="0"/>
        <v>100</v>
      </c>
    </row>
    <row r="13" spans="1:8" s="1" customFormat="1" ht="150.75" customHeight="1">
      <c r="A13" s="15">
        <v>7</v>
      </c>
      <c r="B13" s="15">
        <v>921</v>
      </c>
      <c r="C13" s="15">
        <v>92105</v>
      </c>
      <c r="D13" s="40" t="s">
        <v>444</v>
      </c>
      <c r="E13" s="322" t="s">
        <v>378</v>
      </c>
      <c r="F13" s="182">
        <v>1000</v>
      </c>
      <c r="G13" s="406">
        <v>1000</v>
      </c>
      <c r="H13" s="187">
        <f t="shared" si="0"/>
        <v>100</v>
      </c>
    </row>
    <row r="14" spans="1:8" s="1" customFormat="1" ht="165" customHeight="1">
      <c r="A14" s="15">
        <v>8</v>
      </c>
      <c r="B14" s="15">
        <v>921</v>
      </c>
      <c r="C14" s="15">
        <v>92105</v>
      </c>
      <c r="D14" s="40" t="s">
        <v>381</v>
      </c>
      <c r="E14" s="322" t="s">
        <v>379</v>
      </c>
      <c r="F14" s="182">
        <v>5000</v>
      </c>
      <c r="G14" s="406">
        <v>5000</v>
      </c>
      <c r="H14" s="187">
        <f t="shared" si="0"/>
        <v>100</v>
      </c>
    </row>
    <row r="15" spans="1:8" ht="154.5" customHeight="1">
      <c r="A15" s="15">
        <v>9</v>
      </c>
      <c r="B15" s="15">
        <v>921</v>
      </c>
      <c r="C15" s="15">
        <v>92105</v>
      </c>
      <c r="D15" s="40" t="s">
        <v>14</v>
      </c>
      <c r="E15" s="322" t="s">
        <v>379</v>
      </c>
      <c r="F15" s="182">
        <v>2000</v>
      </c>
      <c r="G15" s="408">
        <v>2000</v>
      </c>
      <c r="H15" s="187">
        <f t="shared" si="0"/>
        <v>100</v>
      </c>
    </row>
    <row r="16" spans="1:8" ht="180" customHeight="1">
      <c r="A16" s="15">
        <v>10</v>
      </c>
      <c r="B16" s="15">
        <v>921</v>
      </c>
      <c r="C16" s="15">
        <v>92105</v>
      </c>
      <c r="D16" s="40" t="s">
        <v>17</v>
      </c>
      <c r="E16" s="322" t="s">
        <v>380</v>
      </c>
      <c r="F16" s="182">
        <v>6000</v>
      </c>
      <c r="G16" s="408">
        <v>6000</v>
      </c>
      <c r="H16" s="187">
        <f t="shared" si="0"/>
        <v>100</v>
      </c>
    </row>
    <row r="17" spans="1:8" ht="144" customHeight="1">
      <c r="A17" s="15">
        <v>11</v>
      </c>
      <c r="B17" s="15">
        <v>921</v>
      </c>
      <c r="C17" s="15">
        <v>92105</v>
      </c>
      <c r="D17" s="40" t="s">
        <v>445</v>
      </c>
      <c r="E17" s="322" t="s">
        <v>382</v>
      </c>
      <c r="F17" s="182">
        <v>1000</v>
      </c>
      <c r="G17" s="406">
        <v>1000</v>
      </c>
      <c r="H17" s="187">
        <f t="shared" si="0"/>
        <v>100</v>
      </c>
    </row>
    <row r="18" spans="1:8" ht="112.5" customHeight="1">
      <c r="A18" s="15">
        <v>12</v>
      </c>
      <c r="B18" s="15">
        <v>926</v>
      </c>
      <c r="C18" s="15">
        <v>92605</v>
      </c>
      <c r="D18" s="40" t="s">
        <v>384</v>
      </c>
      <c r="E18" s="322" t="s">
        <v>383</v>
      </c>
      <c r="F18" s="182">
        <v>9900</v>
      </c>
      <c r="G18" s="406">
        <v>9900</v>
      </c>
      <c r="H18" s="187">
        <f t="shared" si="0"/>
        <v>100</v>
      </c>
    </row>
    <row r="19" spans="1:8" ht="144" customHeight="1">
      <c r="A19" s="15">
        <v>13</v>
      </c>
      <c r="B19" s="15">
        <v>926</v>
      </c>
      <c r="C19" s="15">
        <v>92605</v>
      </c>
      <c r="D19" s="40" t="s">
        <v>15</v>
      </c>
      <c r="E19" s="322" t="s">
        <v>379</v>
      </c>
      <c r="F19" s="182">
        <v>8000</v>
      </c>
      <c r="G19" s="407">
        <v>8000</v>
      </c>
      <c r="H19" s="187">
        <f t="shared" si="0"/>
        <v>100</v>
      </c>
    </row>
    <row r="20" spans="1:8" s="22" customFormat="1" ht="19.5" customHeight="1">
      <c r="A20" s="685" t="s">
        <v>471</v>
      </c>
      <c r="B20" s="686"/>
      <c r="C20" s="686"/>
      <c r="D20" s="687"/>
      <c r="E20" s="321"/>
      <c r="F20" s="440">
        <f>SUM(F6:F19)</f>
        <v>455648</v>
      </c>
      <c r="G20" s="440">
        <f>SUM(G6:G19)</f>
        <v>429275.18</v>
      </c>
      <c r="H20" s="221">
        <f t="shared" si="0"/>
        <v>94.21</v>
      </c>
    </row>
    <row r="22" ht="12.75">
      <c r="G22" s="257"/>
    </row>
  </sheetData>
  <mergeCells count="2">
    <mergeCell ref="A20:D20"/>
    <mergeCell ref="A2:H2"/>
  </mergeCells>
  <printOptions horizontalCentered="1"/>
  <pageMargins left="0.5905511811023623" right="0.1968503937007874" top="0.5905511811023623" bottom="0.5905511811023623" header="0.5118110236220472" footer="0.5118110236220472"/>
  <pageSetup horizontalDpi="600" verticalDpi="600" orientation="portrait" paperSize="9" scale="95" r:id="rId1"/>
  <headerFooter alignWithMargins="0">
    <oddHeader>&amp;R&amp;9
</oddHeader>
    <oddFooter>&amp;CStrona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G9" sqref="G9"/>
    </sheetView>
  </sheetViews>
  <sheetFormatPr defaultColWidth="9.00390625" defaultRowHeight="12.75"/>
  <cols>
    <col min="1" max="1" width="5.25390625" style="1" bestFit="1" customWidth="1"/>
    <col min="2" max="2" width="47.875" style="1" customWidth="1"/>
    <col min="3" max="3" width="17.75390625" style="1" customWidth="1"/>
    <col min="4" max="4" width="11.625" style="193" customWidth="1"/>
    <col min="5" max="16384" width="9.125" style="1" customWidth="1"/>
  </cols>
  <sheetData>
    <row r="1" ht="58.5" customHeight="1">
      <c r="D1" s="220" t="s">
        <v>270</v>
      </c>
    </row>
    <row r="2" spans="1:10" ht="19.5" customHeight="1">
      <c r="A2" s="688" t="s">
        <v>253</v>
      </c>
      <c r="B2" s="688"/>
      <c r="C2" s="688"/>
      <c r="D2" s="684"/>
      <c r="E2" s="684"/>
      <c r="F2" s="2"/>
      <c r="G2" s="2"/>
      <c r="H2" s="2"/>
      <c r="I2" s="2"/>
      <c r="J2" s="2"/>
    </row>
    <row r="3" spans="1:7" ht="29.25" customHeight="1">
      <c r="A3" s="688" t="s">
        <v>11</v>
      </c>
      <c r="B3" s="688"/>
      <c r="C3" s="688"/>
      <c r="D3" s="684"/>
      <c r="E3" s="684"/>
      <c r="F3" s="2"/>
      <c r="G3" s="2"/>
    </row>
    <row r="5" spans="3:4" ht="12.75">
      <c r="C5" s="5"/>
      <c r="D5" s="189" t="s">
        <v>256</v>
      </c>
    </row>
    <row r="6" spans="1:10" s="179" customFormat="1" ht="19.5" customHeight="1">
      <c r="A6" s="176" t="s">
        <v>73</v>
      </c>
      <c r="B6" s="176" t="s">
        <v>18</v>
      </c>
      <c r="C6" s="176" t="s">
        <v>233</v>
      </c>
      <c r="D6" s="190" t="s">
        <v>236</v>
      </c>
      <c r="E6" s="180" t="s">
        <v>235</v>
      </c>
      <c r="F6" s="177"/>
      <c r="G6" s="177"/>
      <c r="H6" s="177"/>
      <c r="I6" s="178"/>
      <c r="J6" s="178"/>
    </row>
    <row r="7" spans="1:10" s="179" customFormat="1" ht="19.5" customHeight="1">
      <c r="A7" s="176"/>
      <c r="B7" s="176"/>
      <c r="C7" s="176"/>
      <c r="D7" s="371"/>
      <c r="E7" s="180"/>
      <c r="F7" s="177"/>
      <c r="G7" s="177"/>
      <c r="H7" s="177"/>
      <c r="I7" s="178"/>
      <c r="J7" s="178"/>
    </row>
    <row r="8" spans="1:10" ht="19.5" customHeight="1">
      <c r="A8" s="13" t="s">
        <v>27</v>
      </c>
      <c r="B8" s="17" t="s">
        <v>76</v>
      </c>
      <c r="C8" s="41">
        <v>957.45</v>
      </c>
      <c r="D8" s="441">
        <v>957.45</v>
      </c>
      <c r="E8" s="221">
        <f>ROUND((D8/C8)*100,2)</f>
        <v>100</v>
      </c>
      <c r="F8" s="3"/>
      <c r="G8" s="3"/>
      <c r="H8" s="3"/>
      <c r="I8" s="4"/>
      <c r="J8" s="4"/>
    </row>
    <row r="9" spans="1:10" ht="19.5" customHeight="1">
      <c r="A9" s="13" t="s">
        <v>31</v>
      </c>
      <c r="B9" s="17" t="s">
        <v>26</v>
      </c>
      <c r="C9" s="41">
        <v>2924.31</v>
      </c>
      <c r="D9" s="441">
        <v>2924.31</v>
      </c>
      <c r="E9" s="221">
        <f>ROUND((D9/C9)*100,2)</f>
        <v>100</v>
      </c>
      <c r="F9" s="3"/>
      <c r="G9" s="3"/>
      <c r="H9" s="3"/>
      <c r="I9" s="4"/>
      <c r="J9" s="4"/>
    </row>
    <row r="10" spans="1:10" ht="19.5" customHeight="1" hidden="1">
      <c r="A10" s="14" t="s">
        <v>28</v>
      </c>
      <c r="B10" s="215" t="s">
        <v>205</v>
      </c>
      <c r="C10" s="182">
        <v>2000</v>
      </c>
      <c r="D10" s="442">
        <v>1633.08</v>
      </c>
      <c r="E10" s="187">
        <f>ROUND((D10/C10)*100,2)</f>
        <v>81.65</v>
      </c>
      <c r="F10" s="3"/>
      <c r="G10" s="3"/>
      <c r="H10" s="3"/>
      <c r="I10" s="4"/>
      <c r="J10" s="4"/>
    </row>
    <row r="11" spans="1:10" ht="19.5" customHeight="1" hidden="1">
      <c r="A11" s="14"/>
      <c r="B11" s="215"/>
      <c r="C11" s="182"/>
      <c r="D11" s="443"/>
      <c r="E11" s="181"/>
      <c r="F11" s="3"/>
      <c r="G11" s="3"/>
      <c r="H11" s="3"/>
      <c r="I11" s="4"/>
      <c r="J11" s="4"/>
    </row>
    <row r="12" spans="1:10" ht="19.5" customHeight="1">
      <c r="A12" s="13" t="s">
        <v>32</v>
      </c>
      <c r="B12" s="17" t="s">
        <v>25</v>
      </c>
      <c r="C12" s="41">
        <v>2453.99</v>
      </c>
      <c r="D12" s="441">
        <v>2453.99</v>
      </c>
      <c r="E12" s="221">
        <f>ROUND((D12/C12)*100,2)</f>
        <v>100</v>
      </c>
      <c r="F12" s="3"/>
      <c r="G12" s="3"/>
      <c r="H12" s="3"/>
      <c r="I12" s="4"/>
      <c r="J12" s="4"/>
    </row>
    <row r="13" spans="1:10" ht="19.5" customHeight="1" hidden="1">
      <c r="A13" s="14" t="s">
        <v>28</v>
      </c>
      <c r="B13" s="215" t="s">
        <v>54</v>
      </c>
      <c r="C13" s="182"/>
      <c r="D13" s="443"/>
      <c r="E13" s="181"/>
      <c r="F13" s="3"/>
      <c r="G13" s="3"/>
      <c r="H13" s="3"/>
      <c r="I13" s="4"/>
      <c r="J13" s="4"/>
    </row>
    <row r="14" spans="1:10" ht="15" customHeight="1" hidden="1">
      <c r="A14" s="14"/>
      <c r="B14" s="215" t="s">
        <v>177</v>
      </c>
      <c r="C14" s="182">
        <v>1930</v>
      </c>
      <c r="D14" s="444">
        <v>1155</v>
      </c>
      <c r="E14" s="187">
        <f>ROUND((D14/C14)*100,2)</f>
        <v>59.84</v>
      </c>
      <c r="F14" s="3"/>
      <c r="G14" s="3"/>
      <c r="H14" s="3"/>
      <c r="I14" s="4"/>
      <c r="J14" s="4"/>
    </row>
    <row r="15" spans="1:10" ht="15" customHeight="1" hidden="1">
      <c r="A15" s="14"/>
      <c r="B15" s="215" t="s">
        <v>178</v>
      </c>
      <c r="C15" s="182">
        <v>670</v>
      </c>
      <c r="D15" s="444">
        <v>0</v>
      </c>
      <c r="E15" s="187">
        <f>ROUND((D15/C15)*100,2)</f>
        <v>0</v>
      </c>
      <c r="F15" s="3"/>
      <c r="G15" s="3"/>
      <c r="H15" s="3"/>
      <c r="I15" s="4"/>
      <c r="J15" s="4"/>
    </row>
    <row r="16" spans="1:10" ht="15" customHeight="1" hidden="1">
      <c r="A16" s="14"/>
      <c r="B16" s="215"/>
      <c r="C16" s="182"/>
      <c r="D16" s="444"/>
      <c r="E16" s="187"/>
      <c r="F16" s="3"/>
      <c r="G16" s="3"/>
      <c r="H16" s="3"/>
      <c r="I16" s="4"/>
      <c r="J16" s="4"/>
    </row>
    <row r="17" spans="1:10" ht="15" customHeight="1" hidden="1">
      <c r="A17" s="14"/>
      <c r="B17" s="215"/>
      <c r="C17" s="182"/>
      <c r="D17" s="444"/>
      <c r="E17" s="187"/>
      <c r="F17" s="3"/>
      <c r="G17" s="3"/>
      <c r="H17" s="3"/>
      <c r="I17" s="4"/>
      <c r="J17" s="4"/>
    </row>
    <row r="18" spans="1:10" ht="15" customHeight="1" hidden="1">
      <c r="A18" s="14"/>
      <c r="B18" s="216"/>
      <c r="C18" s="182"/>
      <c r="D18" s="445"/>
      <c r="E18" s="181"/>
      <c r="F18" s="3"/>
      <c r="G18" s="3"/>
      <c r="H18" s="3"/>
      <c r="I18" s="4"/>
      <c r="J18" s="4"/>
    </row>
    <row r="19" spans="1:10" ht="19.5" customHeight="1">
      <c r="A19" s="13" t="s">
        <v>55</v>
      </c>
      <c r="B19" s="17" t="s">
        <v>12</v>
      </c>
      <c r="C19" s="41">
        <v>1427.77</v>
      </c>
      <c r="D19" s="441">
        <v>1427.77</v>
      </c>
      <c r="E19" s="221">
        <f>ROUND((D19/C19)*100,2)</f>
        <v>100</v>
      </c>
      <c r="F19" s="3"/>
      <c r="G19" s="3"/>
      <c r="H19" s="3"/>
      <c r="I19" s="4"/>
      <c r="J19" s="4"/>
    </row>
    <row r="20" spans="1:10" ht="15">
      <c r="A20" s="3"/>
      <c r="B20" s="3"/>
      <c r="C20" s="3"/>
      <c r="D20" s="191"/>
      <c r="E20" s="3"/>
      <c r="F20" s="3"/>
      <c r="G20" s="3"/>
      <c r="H20" s="3"/>
      <c r="I20" s="4"/>
      <c r="J20" s="4"/>
    </row>
    <row r="21" spans="1:10" ht="15">
      <c r="A21" s="3"/>
      <c r="B21" s="3"/>
      <c r="C21" s="3"/>
      <c r="D21" s="191"/>
      <c r="E21" s="3"/>
      <c r="F21" s="3"/>
      <c r="G21" s="3"/>
      <c r="H21" s="3"/>
      <c r="I21" s="4"/>
      <c r="J21" s="4"/>
    </row>
    <row r="22" spans="1:10" ht="15">
      <c r="A22" s="3"/>
      <c r="B22" s="3"/>
      <c r="C22" s="3"/>
      <c r="D22" s="191"/>
      <c r="E22" s="3"/>
      <c r="F22" s="3"/>
      <c r="G22" s="3"/>
      <c r="H22" s="3"/>
      <c r="I22" s="4"/>
      <c r="J22" s="4"/>
    </row>
    <row r="23" spans="1:10" ht="15">
      <c r="A23" s="3"/>
      <c r="B23" s="3"/>
      <c r="C23" s="3"/>
      <c r="D23" s="191"/>
      <c r="E23" s="3"/>
      <c r="F23" s="3"/>
      <c r="G23" s="3"/>
      <c r="H23" s="3"/>
      <c r="I23" s="4"/>
      <c r="J23" s="4"/>
    </row>
    <row r="24" spans="1:10" ht="15">
      <c r="A24" s="3"/>
      <c r="B24" s="3"/>
      <c r="C24" s="3"/>
      <c r="D24" s="191"/>
      <c r="E24" s="3"/>
      <c r="F24" s="3"/>
      <c r="G24" s="3"/>
      <c r="H24" s="3"/>
      <c r="I24" s="4"/>
      <c r="J24" s="4"/>
    </row>
    <row r="25" spans="1:10" ht="15">
      <c r="A25" s="3"/>
      <c r="B25" s="3"/>
      <c r="C25" s="3"/>
      <c r="D25" s="191"/>
      <c r="E25" s="3"/>
      <c r="F25" s="3"/>
      <c r="G25" s="3"/>
      <c r="H25" s="3"/>
      <c r="I25" s="4"/>
      <c r="J25" s="4"/>
    </row>
    <row r="26" spans="1:10" ht="15">
      <c r="A26" s="4"/>
      <c r="B26" s="4"/>
      <c r="C26" s="4"/>
      <c r="D26" s="192"/>
      <c r="E26" s="4"/>
      <c r="F26" s="4"/>
      <c r="G26" s="4"/>
      <c r="H26" s="4"/>
      <c r="I26" s="4"/>
      <c r="J26" s="4"/>
    </row>
    <row r="27" spans="1:10" ht="15">
      <c r="A27" s="4"/>
      <c r="B27" s="4"/>
      <c r="C27" s="4"/>
      <c r="D27" s="192"/>
      <c r="E27" s="4"/>
      <c r="F27" s="4"/>
      <c r="G27" s="4"/>
      <c r="H27" s="4"/>
      <c r="I27" s="4"/>
      <c r="J27" s="4"/>
    </row>
    <row r="28" spans="1:10" ht="15">
      <c r="A28" s="4"/>
      <c r="B28" s="4"/>
      <c r="C28" s="4"/>
      <c r="D28" s="192"/>
      <c r="E28" s="4"/>
      <c r="F28" s="4"/>
      <c r="G28" s="4"/>
      <c r="H28" s="4"/>
      <c r="I28" s="4"/>
      <c r="J28" s="4"/>
    </row>
    <row r="29" spans="1:10" ht="15">
      <c r="A29" s="4"/>
      <c r="B29" s="4"/>
      <c r="C29" s="4"/>
      <c r="D29" s="192"/>
      <c r="E29" s="4"/>
      <c r="F29" s="4"/>
      <c r="G29" s="4"/>
      <c r="H29" s="4"/>
      <c r="I29" s="4"/>
      <c r="J29" s="4"/>
    </row>
  </sheetData>
  <mergeCells count="2">
    <mergeCell ref="A2:E2"/>
    <mergeCell ref="A3:E3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&amp;R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L3" sqref="L3"/>
    </sheetView>
  </sheetViews>
  <sheetFormatPr defaultColWidth="9.00390625" defaultRowHeight="12.75"/>
  <cols>
    <col min="1" max="1" width="4.75390625" style="0" customWidth="1"/>
    <col min="2" max="3" width="16.125" style="0" customWidth="1"/>
    <col min="4" max="4" width="9.25390625" style="0" customWidth="1"/>
    <col min="5" max="5" width="10.125" style="0" customWidth="1"/>
    <col min="6" max="6" width="11.00390625" style="0" customWidth="1"/>
    <col min="7" max="7" width="12.25390625" style="0" customWidth="1"/>
    <col min="8" max="8" width="12.625" style="0" customWidth="1"/>
    <col min="9" max="9" width="14.75390625" style="0" customWidth="1"/>
    <col min="10" max="10" width="12.25390625" style="0" customWidth="1"/>
  </cols>
  <sheetData>
    <row r="1" spans="7:11" ht="14.25">
      <c r="G1" s="296"/>
      <c r="I1" t="s">
        <v>352</v>
      </c>
      <c r="K1" s="296"/>
    </row>
    <row r="2" spans="3:7" s="22" customFormat="1" ht="12.75">
      <c r="C2" s="485" t="s">
        <v>495</v>
      </c>
      <c r="D2" s="485"/>
      <c r="E2" s="485"/>
      <c r="F2" s="485"/>
      <c r="G2" s="481"/>
    </row>
    <row r="3" spans="1:10" s="297" customFormat="1" ht="105.75" customHeight="1">
      <c r="A3" s="486" t="s">
        <v>0</v>
      </c>
      <c r="B3" s="486"/>
      <c r="C3" s="486"/>
      <c r="D3" s="486"/>
      <c r="E3" s="486"/>
      <c r="F3" s="486"/>
      <c r="G3" s="486"/>
      <c r="H3" s="486"/>
      <c r="I3" s="486"/>
      <c r="J3" s="487"/>
    </row>
    <row r="5" spans="1:10" s="297" customFormat="1" ht="42" customHeight="1">
      <c r="A5" s="484" t="s">
        <v>293</v>
      </c>
      <c r="B5" s="484" t="s">
        <v>23</v>
      </c>
      <c r="C5" s="484" t="s">
        <v>333</v>
      </c>
      <c r="D5" s="484" t="s">
        <v>334</v>
      </c>
      <c r="E5" s="484" t="s">
        <v>335</v>
      </c>
      <c r="F5" s="484"/>
      <c r="G5" s="484" t="s">
        <v>336</v>
      </c>
      <c r="H5" s="484"/>
      <c r="I5" s="484" t="s">
        <v>337</v>
      </c>
      <c r="J5" s="482" t="s">
        <v>338</v>
      </c>
    </row>
    <row r="6" spans="1:10" s="297" customFormat="1" ht="38.25">
      <c r="A6" s="484"/>
      <c r="B6" s="484"/>
      <c r="C6" s="484"/>
      <c r="D6" s="484"/>
      <c r="E6" s="298" t="s">
        <v>339</v>
      </c>
      <c r="F6" s="298" t="s">
        <v>340</v>
      </c>
      <c r="G6" s="298" t="s">
        <v>339</v>
      </c>
      <c r="H6" s="298" t="s">
        <v>340</v>
      </c>
      <c r="I6" s="484"/>
      <c r="J6" s="483"/>
    </row>
    <row r="7" spans="1:10" ht="12.75">
      <c r="A7" s="299">
        <v>1</v>
      </c>
      <c r="B7" s="299">
        <v>2</v>
      </c>
      <c r="C7" s="299">
        <v>3</v>
      </c>
      <c r="D7" s="299">
        <v>4</v>
      </c>
      <c r="E7" s="299">
        <v>5</v>
      </c>
      <c r="F7" s="299">
        <v>6</v>
      </c>
      <c r="G7" s="299">
        <v>7</v>
      </c>
      <c r="H7" s="299">
        <v>8</v>
      </c>
      <c r="I7" s="299">
        <v>9</v>
      </c>
      <c r="J7" s="300">
        <v>10</v>
      </c>
    </row>
    <row r="8" spans="1:10" ht="48" customHeight="1">
      <c r="A8" s="301">
        <v>1</v>
      </c>
      <c r="B8" s="301" t="s">
        <v>341</v>
      </c>
      <c r="C8" s="302" t="s">
        <v>342</v>
      </c>
      <c r="D8" s="302">
        <v>0</v>
      </c>
      <c r="E8" s="302">
        <v>0</v>
      </c>
      <c r="F8" s="302">
        <v>0</v>
      </c>
      <c r="G8" s="302">
        <v>0</v>
      </c>
      <c r="H8" s="302">
        <v>132</v>
      </c>
      <c r="I8" s="303"/>
      <c r="J8" s="447" t="s">
        <v>500</v>
      </c>
    </row>
    <row r="9" spans="1:10" ht="15" customHeight="1" hidden="1">
      <c r="A9" s="304"/>
      <c r="B9" s="301" t="s">
        <v>341</v>
      </c>
      <c r="C9" s="302" t="s">
        <v>342</v>
      </c>
      <c r="D9" s="305"/>
      <c r="E9" s="305"/>
      <c r="F9" s="305"/>
      <c r="G9" s="305">
        <v>0</v>
      </c>
      <c r="H9" s="305">
        <v>0</v>
      </c>
      <c r="I9" s="306"/>
      <c r="J9" s="307" t="s">
        <v>343</v>
      </c>
    </row>
    <row r="10" spans="1:10" ht="15" customHeight="1" hidden="1">
      <c r="A10" s="304"/>
      <c r="B10" s="301" t="s">
        <v>341</v>
      </c>
      <c r="C10" s="302" t="s">
        <v>342</v>
      </c>
      <c r="D10" s="305"/>
      <c r="E10" s="305"/>
      <c r="F10" s="305"/>
      <c r="G10" s="305">
        <v>0</v>
      </c>
      <c r="H10" s="305">
        <v>0</v>
      </c>
      <c r="I10" s="306"/>
      <c r="J10" s="307" t="s">
        <v>344</v>
      </c>
    </row>
    <row r="11" spans="1:10" ht="15">
      <c r="A11" s="308">
        <v>2</v>
      </c>
      <c r="B11" s="308" t="s">
        <v>345</v>
      </c>
      <c r="C11" s="309"/>
      <c r="D11" s="309"/>
      <c r="E11" s="309"/>
      <c r="F11" s="309"/>
      <c r="G11" s="309"/>
      <c r="H11" s="309"/>
      <c r="I11" s="310"/>
      <c r="J11" s="307"/>
    </row>
    <row r="12" spans="1:10" ht="18" customHeight="1">
      <c r="A12" s="311">
        <v>3</v>
      </c>
      <c r="B12" s="311" t="s">
        <v>346</v>
      </c>
      <c r="C12" s="312"/>
      <c r="D12" s="312"/>
      <c r="E12" s="312"/>
      <c r="F12" s="312"/>
      <c r="G12" s="312"/>
      <c r="H12" s="312"/>
      <c r="I12" s="313"/>
      <c r="J12" s="314"/>
    </row>
    <row r="13" spans="1:9" ht="15.75">
      <c r="A13" s="315"/>
      <c r="B13" s="315"/>
      <c r="C13" s="316"/>
      <c r="D13" s="316"/>
      <c r="E13" s="316"/>
      <c r="F13" s="316"/>
      <c r="G13" s="316"/>
      <c r="H13" s="316"/>
      <c r="I13" s="316"/>
    </row>
    <row r="14" spans="1:9" ht="15.75">
      <c r="A14" s="315"/>
      <c r="B14" s="315"/>
      <c r="C14" s="316"/>
      <c r="D14" s="316"/>
      <c r="E14" s="316"/>
      <c r="F14" s="316"/>
      <c r="G14" s="316"/>
      <c r="H14" s="316"/>
      <c r="I14" s="316"/>
    </row>
    <row r="16" spans="2:9" ht="15.75">
      <c r="B16" s="317" t="s">
        <v>347</v>
      </c>
      <c r="E16" s="488">
        <v>40246</v>
      </c>
      <c r="F16" s="488"/>
      <c r="H16" s="481" t="s">
        <v>348</v>
      </c>
      <c r="I16" s="481"/>
    </row>
    <row r="17" spans="2:9" ht="15.75">
      <c r="B17" s="318" t="s">
        <v>349</v>
      </c>
      <c r="E17" s="481" t="s">
        <v>350</v>
      </c>
      <c r="F17" s="481"/>
      <c r="H17" s="481" t="s">
        <v>351</v>
      </c>
      <c r="I17" s="481"/>
    </row>
  </sheetData>
  <mergeCells count="14">
    <mergeCell ref="B5:B6"/>
    <mergeCell ref="C2:G2"/>
    <mergeCell ref="A3:J3"/>
    <mergeCell ref="E16:F16"/>
    <mergeCell ref="A5:A6"/>
    <mergeCell ref="E5:F5"/>
    <mergeCell ref="D5:D6"/>
    <mergeCell ref="C5:C6"/>
    <mergeCell ref="E17:F17"/>
    <mergeCell ref="H16:I16"/>
    <mergeCell ref="H17:I17"/>
    <mergeCell ref="J5:J6"/>
    <mergeCell ref="G5:H5"/>
    <mergeCell ref="I5:I6"/>
  </mergeCells>
  <printOptions horizontalCentered="1"/>
  <pageMargins left="0" right="0" top="0.3937007874015748" bottom="0.3937007874015748" header="0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A2" sqref="A2:Q2"/>
    </sheetView>
  </sheetViews>
  <sheetFormatPr defaultColWidth="9.00390625" defaultRowHeight="12.75"/>
  <cols>
    <col min="1" max="1" width="5.625" style="29" customWidth="1"/>
    <col min="2" max="2" width="4.875" style="29" bestFit="1" customWidth="1"/>
    <col min="3" max="3" width="6.25390625" style="29" bestFit="1" customWidth="1"/>
    <col min="4" max="4" width="18.875" style="29" customWidth="1"/>
    <col min="5" max="5" width="10.625" style="29" customWidth="1"/>
    <col min="6" max="6" width="11.875" style="34" customWidth="1"/>
    <col min="7" max="7" width="11.625" style="29" customWidth="1"/>
    <col min="8" max="8" width="11.25390625" style="204" customWidth="1"/>
    <col min="9" max="9" width="7.375" style="29" customWidth="1"/>
    <col min="10" max="10" width="8.75390625" style="29" customWidth="1"/>
    <col min="11" max="11" width="9.00390625" style="29" customWidth="1"/>
    <col min="12" max="12" width="11.00390625" style="29" customWidth="1"/>
    <col min="13" max="13" width="12.875" style="29" customWidth="1"/>
    <col min="14" max="14" width="8.875" style="29" customWidth="1"/>
    <col min="15" max="15" width="8.75390625" style="29" bestFit="1" customWidth="1"/>
    <col min="16" max="16" width="10.25390625" style="29" customWidth="1"/>
    <col min="17" max="17" width="16.75390625" style="29" customWidth="1"/>
    <col min="18" max="16384" width="9.125" style="29" customWidth="1"/>
  </cols>
  <sheetData>
    <row r="1" ht="59.25" customHeight="1">
      <c r="M1" s="218" t="s">
        <v>265</v>
      </c>
    </row>
    <row r="2" spans="1:17" ht="15.75">
      <c r="A2" s="473" t="s">
        <v>364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</row>
    <row r="3" spans="1:17" ht="42" customHeight="1">
      <c r="A3" s="28"/>
      <c r="B3" s="28"/>
      <c r="C3" s="28"/>
      <c r="D3" s="28"/>
      <c r="E3" s="28"/>
      <c r="F3" s="32"/>
      <c r="G3" s="28"/>
      <c r="H3" s="202"/>
      <c r="I3" s="28"/>
      <c r="J3" s="28"/>
      <c r="K3" s="28"/>
      <c r="L3" s="28"/>
      <c r="M3" s="28"/>
      <c r="N3" s="28"/>
      <c r="O3" s="28"/>
      <c r="P3" s="28"/>
      <c r="Q3" s="5" t="s">
        <v>58</v>
      </c>
    </row>
    <row r="4" spans="1:17" s="199" customFormat="1" ht="19.5" customHeight="1">
      <c r="A4" s="472" t="s">
        <v>73</v>
      </c>
      <c r="B4" s="472" t="s">
        <v>20</v>
      </c>
      <c r="C4" s="472" t="s">
        <v>57</v>
      </c>
      <c r="D4" s="490" t="s">
        <v>85</v>
      </c>
      <c r="E4" s="490" t="s">
        <v>74</v>
      </c>
      <c r="F4" s="491" t="s">
        <v>365</v>
      </c>
      <c r="G4" s="468" t="s">
        <v>81</v>
      </c>
      <c r="H4" s="468"/>
      <c r="I4" s="468"/>
      <c r="J4" s="468"/>
      <c r="K4" s="468"/>
      <c r="L4" s="468"/>
      <c r="M4" s="468"/>
      <c r="N4" s="468"/>
      <c r="O4" s="468"/>
      <c r="P4" s="471"/>
      <c r="Q4" s="490" t="s">
        <v>78</v>
      </c>
    </row>
    <row r="5" spans="1:17" s="199" customFormat="1" ht="19.5" customHeight="1">
      <c r="A5" s="472"/>
      <c r="B5" s="472"/>
      <c r="C5" s="472"/>
      <c r="D5" s="490"/>
      <c r="E5" s="490"/>
      <c r="F5" s="492"/>
      <c r="G5" s="471" t="s">
        <v>366</v>
      </c>
      <c r="H5" s="456" t="s">
        <v>259</v>
      </c>
      <c r="I5" s="465" t="s">
        <v>235</v>
      </c>
      <c r="J5" s="490" t="s">
        <v>33</v>
      </c>
      <c r="K5" s="490"/>
      <c r="L5" s="490"/>
      <c r="M5" s="490"/>
      <c r="N5" s="490" t="s">
        <v>276</v>
      </c>
      <c r="O5" s="490" t="s">
        <v>367</v>
      </c>
      <c r="P5" s="469" t="s">
        <v>405</v>
      </c>
      <c r="Q5" s="490"/>
    </row>
    <row r="6" spans="1:17" s="199" customFormat="1" ht="29.25" customHeight="1">
      <c r="A6" s="472"/>
      <c r="B6" s="472"/>
      <c r="C6" s="472"/>
      <c r="D6" s="490"/>
      <c r="E6" s="490"/>
      <c r="F6" s="492"/>
      <c r="G6" s="471"/>
      <c r="H6" s="457"/>
      <c r="I6" s="466"/>
      <c r="J6" s="490" t="s">
        <v>90</v>
      </c>
      <c r="K6" s="490" t="s">
        <v>83</v>
      </c>
      <c r="L6" s="490" t="s">
        <v>91</v>
      </c>
      <c r="M6" s="490" t="s">
        <v>84</v>
      </c>
      <c r="N6" s="490"/>
      <c r="O6" s="490"/>
      <c r="P6" s="470"/>
      <c r="Q6" s="490"/>
    </row>
    <row r="7" spans="1:17" s="199" customFormat="1" ht="19.5" customHeight="1">
      <c r="A7" s="472"/>
      <c r="B7" s="472"/>
      <c r="C7" s="472"/>
      <c r="D7" s="490"/>
      <c r="E7" s="490"/>
      <c r="F7" s="492"/>
      <c r="G7" s="471"/>
      <c r="H7" s="457"/>
      <c r="I7" s="466"/>
      <c r="J7" s="490"/>
      <c r="K7" s="490"/>
      <c r="L7" s="490"/>
      <c r="M7" s="490"/>
      <c r="N7" s="490"/>
      <c r="O7" s="490"/>
      <c r="P7" s="470"/>
      <c r="Q7" s="490"/>
    </row>
    <row r="8" spans="1:17" s="199" customFormat="1" ht="19.5" customHeight="1">
      <c r="A8" s="472"/>
      <c r="B8" s="472"/>
      <c r="C8" s="472"/>
      <c r="D8" s="490"/>
      <c r="E8" s="490"/>
      <c r="F8" s="493"/>
      <c r="G8" s="471"/>
      <c r="H8" s="458"/>
      <c r="I8" s="467"/>
      <c r="J8" s="490"/>
      <c r="K8" s="490"/>
      <c r="L8" s="490"/>
      <c r="M8" s="490"/>
      <c r="N8" s="490"/>
      <c r="O8" s="490"/>
      <c r="P8" s="455"/>
      <c r="Q8" s="490"/>
    </row>
    <row r="9" spans="1:17" ht="7.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430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  <c r="P9" s="14">
        <v>16</v>
      </c>
      <c r="Q9" s="14">
        <v>17</v>
      </c>
    </row>
    <row r="10" spans="1:17" ht="185.25" customHeight="1">
      <c r="A10" s="431" t="s">
        <v>28</v>
      </c>
      <c r="B10" s="432">
        <v>900</v>
      </c>
      <c r="C10" s="432">
        <v>90001</v>
      </c>
      <c r="D10" s="433" t="s">
        <v>315</v>
      </c>
      <c r="E10" s="434">
        <v>2890000</v>
      </c>
      <c r="F10" s="434">
        <v>0</v>
      </c>
      <c r="G10" s="434">
        <v>0</v>
      </c>
      <c r="H10" s="435">
        <v>0</v>
      </c>
      <c r="I10" s="187">
        <v>0</v>
      </c>
      <c r="J10" s="434">
        <v>0</v>
      </c>
      <c r="K10" s="434">
        <v>0</v>
      </c>
      <c r="L10" s="436" t="s">
        <v>79</v>
      </c>
      <c r="M10" s="434"/>
      <c r="N10" s="434">
        <v>965000</v>
      </c>
      <c r="O10" s="434">
        <v>965000</v>
      </c>
      <c r="P10" s="434">
        <v>960000</v>
      </c>
      <c r="Q10" s="437" t="s">
        <v>176</v>
      </c>
    </row>
    <row r="11" spans="1:17" ht="66" customHeight="1" hidden="1">
      <c r="A11" s="438"/>
      <c r="B11" s="437"/>
      <c r="C11" s="437"/>
      <c r="D11" s="439"/>
      <c r="E11" s="434"/>
      <c r="F11" s="434"/>
      <c r="G11" s="434"/>
      <c r="H11" s="435"/>
      <c r="I11" s="187"/>
      <c r="J11" s="434"/>
      <c r="K11" s="434"/>
      <c r="L11" s="436"/>
      <c r="M11" s="434"/>
      <c r="N11" s="434"/>
      <c r="O11" s="434"/>
      <c r="P11" s="434"/>
      <c r="Q11" s="437"/>
    </row>
    <row r="12" spans="1:17" ht="22.5" customHeight="1">
      <c r="A12" s="489" t="s">
        <v>471</v>
      </c>
      <c r="B12" s="489"/>
      <c r="C12" s="489"/>
      <c r="D12" s="489"/>
      <c r="E12" s="434">
        <f>SUM(E10:E11)</f>
        <v>2890000</v>
      </c>
      <c r="F12" s="434">
        <f>SUM(F10:F11)</f>
        <v>0</v>
      </c>
      <c r="G12" s="434">
        <f>SUM(G10:G11)</f>
        <v>0</v>
      </c>
      <c r="H12" s="435">
        <f>SUM(H10:H11)</f>
        <v>0</v>
      </c>
      <c r="I12" s="187">
        <v>0</v>
      </c>
      <c r="J12" s="434">
        <f aca="true" t="shared" si="0" ref="J12:P12">SUM(J10:J11)</f>
        <v>0</v>
      </c>
      <c r="K12" s="434">
        <f t="shared" si="0"/>
        <v>0</v>
      </c>
      <c r="L12" s="434">
        <f t="shared" si="0"/>
        <v>0</v>
      </c>
      <c r="M12" s="434">
        <f t="shared" si="0"/>
        <v>0</v>
      </c>
      <c r="N12" s="434">
        <f t="shared" si="0"/>
        <v>965000</v>
      </c>
      <c r="O12" s="434">
        <f t="shared" si="0"/>
        <v>965000</v>
      </c>
      <c r="P12" s="434">
        <f t="shared" si="0"/>
        <v>960000</v>
      </c>
      <c r="Q12" s="434"/>
    </row>
  </sheetData>
  <mergeCells count="21">
    <mergeCell ref="O5:O8"/>
    <mergeCell ref="G4:P4"/>
    <mergeCell ref="P5:P8"/>
    <mergeCell ref="H5:H8"/>
    <mergeCell ref="A2:Q2"/>
    <mergeCell ref="A4:A8"/>
    <mergeCell ref="B4:B8"/>
    <mergeCell ref="C4:C8"/>
    <mergeCell ref="D4:D8"/>
    <mergeCell ref="Q4:Q8"/>
    <mergeCell ref="G5:G8"/>
    <mergeCell ref="N5:N8"/>
    <mergeCell ref="E4:E8"/>
    <mergeCell ref="I5:I8"/>
    <mergeCell ref="A12:D12"/>
    <mergeCell ref="J5:M5"/>
    <mergeCell ref="J6:J8"/>
    <mergeCell ref="K6:K8"/>
    <mergeCell ref="L6:L8"/>
    <mergeCell ref="M6:M8"/>
    <mergeCell ref="F4:F8"/>
  </mergeCells>
  <printOptions horizontalCentered="1"/>
  <pageMargins left="0" right="0" top="0.7874015748031497" bottom="0" header="0.5118110236220472" footer="0.5118110236220472"/>
  <pageSetup horizontalDpi="600" verticalDpi="600" orientation="landscape" paperSize="9" scale="65" r:id="rId1"/>
  <headerFooter alignWithMargins="0">
    <oddHeader>&amp;R&amp;9
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workbookViewId="0" topLeftCell="A21">
      <selection activeCell="F18" sqref="F18:F2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20.375" style="1" customWidth="1"/>
    <col min="5" max="5" width="12.00390625" style="1" hidden="1" customWidth="1"/>
    <col min="6" max="6" width="14.125" style="1" customWidth="1"/>
    <col min="7" max="7" width="12.75390625" style="1" customWidth="1"/>
    <col min="8" max="8" width="10.75390625" style="1" customWidth="1"/>
    <col min="9" max="9" width="10.125" style="1" customWidth="1"/>
    <col min="10" max="10" width="11.875" style="1" customWidth="1"/>
    <col min="11" max="11" width="3.125" style="1" customWidth="1"/>
    <col min="12" max="12" width="13.125" style="1" customWidth="1"/>
    <col min="13" max="13" width="14.375" style="1" customWidth="1"/>
    <col min="14" max="14" width="16.75390625" style="1" customWidth="1"/>
    <col min="15" max="16384" width="9.125" style="1" customWidth="1"/>
  </cols>
  <sheetData>
    <row r="1" ht="12.75">
      <c r="L1" s="219" t="s">
        <v>312</v>
      </c>
    </row>
    <row r="2" spans="1:14" ht="18">
      <c r="A2" s="498" t="s">
        <v>369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</row>
    <row r="3" spans="1:14" ht="10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5" t="s">
        <v>58</v>
      </c>
    </row>
    <row r="4" spans="1:14" s="201" customFormat="1" ht="19.5" customHeight="1">
      <c r="A4" s="472" t="s">
        <v>73</v>
      </c>
      <c r="B4" s="472" t="s">
        <v>20</v>
      </c>
      <c r="C4" s="472" t="s">
        <v>57</v>
      </c>
      <c r="D4" s="490" t="s">
        <v>109</v>
      </c>
      <c r="E4" s="490" t="s">
        <v>74</v>
      </c>
      <c r="F4" s="490" t="s">
        <v>81</v>
      </c>
      <c r="G4" s="490"/>
      <c r="H4" s="490"/>
      <c r="I4" s="490"/>
      <c r="J4" s="490"/>
      <c r="K4" s="490"/>
      <c r="L4" s="490"/>
      <c r="M4" s="490"/>
      <c r="N4" s="490" t="s">
        <v>78</v>
      </c>
    </row>
    <row r="5" spans="1:14" s="201" customFormat="1" ht="19.5" customHeight="1">
      <c r="A5" s="472"/>
      <c r="B5" s="472"/>
      <c r="C5" s="472"/>
      <c r="D5" s="490"/>
      <c r="E5" s="490"/>
      <c r="F5" s="490" t="s">
        <v>499</v>
      </c>
      <c r="G5" s="469" t="s">
        <v>260</v>
      </c>
      <c r="H5" s="469" t="s">
        <v>235</v>
      </c>
      <c r="I5" s="490" t="s">
        <v>33</v>
      </c>
      <c r="J5" s="490"/>
      <c r="K5" s="490"/>
      <c r="L5" s="490"/>
      <c r="M5" s="490"/>
      <c r="N5" s="490"/>
    </row>
    <row r="6" spans="1:14" s="201" customFormat="1" ht="29.25" customHeight="1">
      <c r="A6" s="472"/>
      <c r="B6" s="472"/>
      <c r="C6" s="472"/>
      <c r="D6" s="490"/>
      <c r="E6" s="490"/>
      <c r="F6" s="490"/>
      <c r="G6" s="470"/>
      <c r="H6" s="470"/>
      <c r="I6" s="490" t="s">
        <v>90</v>
      </c>
      <c r="J6" s="490" t="s">
        <v>83</v>
      </c>
      <c r="K6" s="499" t="s">
        <v>92</v>
      </c>
      <c r="L6" s="500"/>
      <c r="M6" s="490" t="s">
        <v>84</v>
      </c>
      <c r="N6" s="490"/>
    </row>
    <row r="7" spans="1:14" s="201" customFormat="1" ht="19.5" customHeight="1">
      <c r="A7" s="472"/>
      <c r="B7" s="472"/>
      <c r="C7" s="472"/>
      <c r="D7" s="490"/>
      <c r="E7" s="490"/>
      <c r="F7" s="490"/>
      <c r="G7" s="470"/>
      <c r="H7" s="470"/>
      <c r="I7" s="490"/>
      <c r="J7" s="490"/>
      <c r="K7" s="501"/>
      <c r="L7" s="502"/>
      <c r="M7" s="490"/>
      <c r="N7" s="490"/>
    </row>
    <row r="8" spans="1:14" s="201" customFormat="1" ht="19.5" customHeight="1">
      <c r="A8" s="472"/>
      <c r="B8" s="472"/>
      <c r="C8" s="472"/>
      <c r="D8" s="490"/>
      <c r="E8" s="490"/>
      <c r="F8" s="490"/>
      <c r="G8" s="455"/>
      <c r="H8" s="455"/>
      <c r="I8" s="490"/>
      <c r="J8" s="490"/>
      <c r="K8" s="503"/>
      <c r="L8" s="504"/>
      <c r="M8" s="490"/>
      <c r="N8" s="490"/>
    </row>
    <row r="9" spans="1:14" ht="7.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508">
        <v>10</v>
      </c>
      <c r="L9" s="509"/>
      <c r="M9" s="10">
        <v>11</v>
      </c>
      <c r="N9" s="10">
        <v>12</v>
      </c>
    </row>
    <row r="10" spans="1:14" ht="51.75" customHeight="1">
      <c r="A10" s="16" t="s">
        <v>28</v>
      </c>
      <c r="B10" s="186">
        <v>600</v>
      </c>
      <c r="C10" s="186">
        <v>60014</v>
      </c>
      <c r="D10" s="291" t="s">
        <v>389</v>
      </c>
      <c r="E10" s="24"/>
      <c r="F10" s="247">
        <v>90000</v>
      </c>
      <c r="G10" s="247">
        <v>88002.44</v>
      </c>
      <c r="H10" s="214">
        <f>ROUND((G10/F10)*100,2)</f>
        <v>97.78</v>
      </c>
      <c r="I10" s="247">
        <v>90000</v>
      </c>
      <c r="J10" s="186"/>
      <c r="K10" s="291" t="s">
        <v>79</v>
      </c>
      <c r="L10" s="291"/>
      <c r="M10" s="186"/>
      <c r="N10" s="11" t="s">
        <v>176</v>
      </c>
    </row>
    <row r="11" spans="1:14" ht="50.25" customHeight="1">
      <c r="A11" s="292" t="s">
        <v>29</v>
      </c>
      <c r="B11" s="186">
        <v>750</v>
      </c>
      <c r="C11" s="186">
        <v>75023</v>
      </c>
      <c r="D11" s="291" t="s">
        <v>390</v>
      </c>
      <c r="E11" s="186"/>
      <c r="F11" s="247">
        <v>12000</v>
      </c>
      <c r="G11" s="247">
        <v>11956</v>
      </c>
      <c r="H11" s="214">
        <f>ROUND((G11/F11)*100,2)</f>
        <v>99.63</v>
      </c>
      <c r="I11" s="247">
        <v>12000</v>
      </c>
      <c r="J11" s="186"/>
      <c r="K11" s="291" t="s">
        <v>79</v>
      </c>
      <c r="L11" s="291"/>
      <c r="M11" s="186"/>
      <c r="N11" s="11" t="s">
        <v>176</v>
      </c>
    </row>
    <row r="12" spans="1:14" ht="56.25" customHeight="1">
      <c r="A12" s="292" t="s">
        <v>30</v>
      </c>
      <c r="B12" s="186">
        <v>750</v>
      </c>
      <c r="C12" s="186">
        <v>75023</v>
      </c>
      <c r="D12" s="291" t="s">
        <v>391</v>
      </c>
      <c r="E12" s="186"/>
      <c r="F12" s="247">
        <v>5000</v>
      </c>
      <c r="G12" s="406">
        <v>5000</v>
      </c>
      <c r="H12" s="214">
        <f>ROUND((G12/F12)*100,2)</f>
        <v>100</v>
      </c>
      <c r="I12" s="247">
        <v>5000</v>
      </c>
      <c r="J12" s="186"/>
      <c r="K12" s="291" t="s">
        <v>79</v>
      </c>
      <c r="L12" s="291"/>
      <c r="M12" s="186"/>
      <c r="N12" s="186" t="s">
        <v>176</v>
      </c>
    </row>
    <row r="13" spans="1:14" ht="12.75" hidden="1">
      <c r="A13" s="348"/>
      <c r="B13" s="346"/>
      <c r="C13" s="346"/>
      <c r="D13" s="349"/>
      <c r="E13" s="346"/>
      <c r="F13" s="347"/>
      <c r="G13" s="347"/>
      <c r="H13" s="429"/>
      <c r="I13" s="347"/>
      <c r="J13" s="346"/>
      <c r="K13" s="349"/>
      <c r="L13" s="349"/>
      <c r="M13" s="346"/>
      <c r="N13" s="11"/>
    </row>
    <row r="14" spans="1:14" ht="25.5" hidden="1">
      <c r="A14" s="459" t="s">
        <v>30</v>
      </c>
      <c r="B14" s="453">
        <v>853</v>
      </c>
      <c r="C14" s="453">
        <v>85395</v>
      </c>
      <c r="D14" s="495" t="s">
        <v>332</v>
      </c>
      <c r="E14" s="11"/>
      <c r="F14" s="450">
        <v>0</v>
      </c>
      <c r="G14" s="450">
        <v>0</v>
      </c>
      <c r="H14" s="462" t="e">
        <f>ROUND((G14/F14)*100,2)</f>
        <v>#DIV/0!</v>
      </c>
      <c r="I14" s="245"/>
      <c r="J14" s="11"/>
      <c r="K14" s="26" t="s">
        <v>319</v>
      </c>
      <c r="L14" s="295">
        <v>0</v>
      </c>
      <c r="M14" s="450">
        <v>0</v>
      </c>
      <c r="N14" s="11"/>
    </row>
    <row r="15" spans="1:14" ht="12.75" hidden="1">
      <c r="A15" s="460"/>
      <c r="B15" s="454"/>
      <c r="C15" s="454"/>
      <c r="D15" s="496"/>
      <c r="E15" s="12"/>
      <c r="F15" s="451"/>
      <c r="G15" s="451"/>
      <c r="H15" s="463"/>
      <c r="I15" s="246"/>
      <c r="J15" s="12"/>
      <c r="K15" s="288" t="s">
        <v>320</v>
      </c>
      <c r="L15" s="18"/>
      <c r="M15" s="451"/>
      <c r="N15" s="11"/>
    </row>
    <row r="16" spans="1:14" ht="12.75" hidden="1">
      <c r="A16" s="460"/>
      <c r="B16" s="454"/>
      <c r="C16" s="454"/>
      <c r="D16" s="496"/>
      <c r="E16" s="12"/>
      <c r="F16" s="451"/>
      <c r="G16" s="451"/>
      <c r="H16" s="463"/>
      <c r="I16" s="246"/>
      <c r="J16" s="12"/>
      <c r="K16" s="288" t="s">
        <v>321</v>
      </c>
      <c r="L16" s="18"/>
      <c r="M16" s="451"/>
      <c r="N16" s="11"/>
    </row>
    <row r="17" spans="1:14" ht="26.25" customHeight="1" hidden="1">
      <c r="A17" s="461"/>
      <c r="B17" s="494"/>
      <c r="C17" s="494"/>
      <c r="D17" s="497"/>
      <c r="E17" s="293"/>
      <c r="F17" s="452"/>
      <c r="G17" s="452"/>
      <c r="H17" s="464"/>
      <c r="I17" s="294"/>
      <c r="J17" s="293"/>
      <c r="K17" s="289" t="s">
        <v>322</v>
      </c>
      <c r="L17" s="410"/>
      <c r="M17" s="452"/>
      <c r="N17" s="11"/>
    </row>
    <row r="18" spans="1:14" ht="24" customHeight="1">
      <c r="A18" s="459" t="s">
        <v>19</v>
      </c>
      <c r="B18" s="459">
        <v>853</v>
      </c>
      <c r="C18" s="459">
        <v>85395</v>
      </c>
      <c r="D18" s="516" t="s">
        <v>468</v>
      </c>
      <c r="E18" s="289"/>
      <c r="F18" s="519">
        <v>42812</v>
      </c>
      <c r="G18" s="522">
        <v>42812</v>
      </c>
      <c r="H18" s="525">
        <f>ROUND((G18/F18)*100,2)</f>
        <v>100</v>
      </c>
      <c r="I18" s="513"/>
      <c r="J18" s="459"/>
      <c r="K18" s="416" t="s">
        <v>469</v>
      </c>
      <c r="L18" s="418">
        <v>6421.8</v>
      </c>
      <c r="M18" s="519">
        <v>36390.2</v>
      </c>
      <c r="N18" s="516" t="s">
        <v>470</v>
      </c>
    </row>
    <row r="19" spans="1:14" ht="19.5" customHeight="1">
      <c r="A19" s="460"/>
      <c r="B19" s="460"/>
      <c r="C19" s="460"/>
      <c r="D19" s="517"/>
      <c r="E19" s="289"/>
      <c r="F19" s="520"/>
      <c r="G19" s="523"/>
      <c r="H19" s="526"/>
      <c r="I19" s="514"/>
      <c r="J19" s="460"/>
      <c r="K19" s="417" t="s">
        <v>320</v>
      </c>
      <c r="L19" s="410"/>
      <c r="M19" s="520"/>
      <c r="N19" s="517"/>
    </row>
    <row r="20" spans="1:14" ht="21.75" customHeight="1">
      <c r="A20" s="460"/>
      <c r="B20" s="460"/>
      <c r="C20" s="460"/>
      <c r="D20" s="517"/>
      <c r="E20" s="289"/>
      <c r="F20" s="520"/>
      <c r="G20" s="523"/>
      <c r="H20" s="526"/>
      <c r="I20" s="514"/>
      <c r="J20" s="460"/>
      <c r="K20" s="417" t="s">
        <v>321</v>
      </c>
      <c r="L20" s="410"/>
      <c r="M20" s="520"/>
      <c r="N20" s="517"/>
    </row>
    <row r="21" spans="1:14" ht="23.25" customHeight="1">
      <c r="A21" s="461"/>
      <c r="B21" s="461"/>
      <c r="C21" s="461"/>
      <c r="D21" s="518"/>
      <c r="E21" s="289"/>
      <c r="F21" s="521"/>
      <c r="G21" s="524"/>
      <c r="H21" s="527"/>
      <c r="I21" s="515"/>
      <c r="J21" s="461"/>
      <c r="K21" s="417" t="s">
        <v>322</v>
      </c>
      <c r="L21" s="290"/>
      <c r="M21" s="521"/>
      <c r="N21" s="518"/>
    </row>
    <row r="22" spans="1:14" ht="53.25" customHeight="1">
      <c r="A22" s="262" t="s">
        <v>34</v>
      </c>
      <c r="B22" s="289">
        <v>900</v>
      </c>
      <c r="C22" s="289">
        <v>90015</v>
      </c>
      <c r="D22" s="290" t="s">
        <v>311</v>
      </c>
      <c r="E22" s="289"/>
      <c r="F22" s="261">
        <v>133000</v>
      </c>
      <c r="G22" s="261">
        <v>93816.82</v>
      </c>
      <c r="H22" s="251">
        <f>ROUND((G22/F22)*100,2)</f>
        <v>70.54</v>
      </c>
      <c r="I22" s="261">
        <v>133000</v>
      </c>
      <c r="J22" s="289"/>
      <c r="K22" s="290" t="s">
        <v>79</v>
      </c>
      <c r="L22" s="290"/>
      <c r="M22" s="289"/>
      <c r="N22" s="11" t="s">
        <v>176</v>
      </c>
    </row>
    <row r="23" spans="1:14" ht="51.75" customHeight="1">
      <c r="A23" s="292" t="s">
        <v>37</v>
      </c>
      <c r="B23" s="186">
        <v>900</v>
      </c>
      <c r="C23" s="186">
        <v>90095</v>
      </c>
      <c r="D23" s="291" t="s">
        <v>392</v>
      </c>
      <c r="E23" s="186"/>
      <c r="F23" s="247">
        <v>120000</v>
      </c>
      <c r="G23" s="247">
        <v>106056</v>
      </c>
      <c r="H23" s="214">
        <f>ROUND((G23/F23)*100,2)</f>
        <v>88.38</v>
      </c>
      <c r="I23" s="247">
        <v>120000</v>
      </c>
      <c r="J23" s="186"/>
      <c r="K23" s="291" t="s">
        <v>79</v>
      </c>
      <c r="L23" s="291"/>
      <c r="M23" s="186"/>
      <c r="N23" s="186" t="s">
        <v>176</v>
      </c>
    </row>
    <row r="24" spans="1:14" ht="25.5">
      <c r="A24" s="459" t="s">
        <v>40</v>
      </c>
      <c r="B24" s="453">
        <v>926</v>
      </c>
      <c r="C24" s="453">
        <v>92601</v>
      </c>
      <c r="D24" s="495" t="s">
        <v>393</v>
      </c>
      <c r="E24" s="11"/>
      <c r="F24" s="450">
        <v>1200000</v>
      </c>
      <c r="G24" s="450">
        <v>1126621.36</v>
      </c>
      <c r="H24" s="462">
        <f>ROUND((G24/F24)*100,2)</f>
        <v>93.89</v>
      </c>
      <c r="I24" s="513">
        <v>167000</v>
      </c>
      <c r="J24" s="11"/>
      <c r="K24" s="26" t="s">
        <v>319</v>
      </c>
      <c r="L24" s="295">
        <v>333000</v>
      </c>
      <c r="M24" s="450"/>
      <c r="N24" s="510" t="s">
        <v>176</v>
      </c>
    </row>
    <row r="25" spans="1:14" ht="12.75">
      <c r="A25" s="460"/>
      <c r="B25" s="454"/>
      <c r="C25" s="454"/>
      <c r="D25" s="496"/>
      <c r="E25" s="12"/>
      <c r="F25" s="451"/>
      <c r="G25" s="451"/>
      <c r="H25" s="463"/>
      <c r="I25" s="514"/>
      <c r="J25" s="12"/>
      <c r="K25" s="288" t="s">
        <v>320</v>
      </c>
      <c r="L25" s="356">
        <v>333000</v>
      </c>
      <c r="M25" s="451"/>
      <c r="N25" s="511"/>
    </row>
    <row r="26" spans="1:14" ht="12.75">
      <c r="A26" s="460"/>
      <c r="B26" s="454"/>
      <c r="C26" s="454"/>
      <c r="D26" s="496"/>
      <c r="E26" s="12"/>
      <c r="F26" s="451"/>
      <c r="G26" s="451"/>
      <c r="H26" s="463"/>
      <c r="I26" s="514"/>
      <c r="J26" s="246">
        <v>367000</v>
      </c>
      <c r="K26" s="288" t="s">
        <v>321</v>
      </c>
      <c r="L26" s="18"/>
      <c r="M26" s="451"/>
      <c r="N26" s="511"/>
    </row>
    <row r="27" spans="1:14" ht="42" customHeight="1">
      <c r="A27" s="461"/>
      <c r="B27" s="494"/>
      <c r="C27" s="494"/>
      <c r="D27" s="497"/>
      <c r="E27" s="293"/>
      <c r="F27" s="452"/>
      <c r="G27" s="452"/>
      <c r="H27" s="464"/>
      <c r="I27" s="515"/>
      <c r="J27" s="293"/>
      <c r="K27" s="289" t="s">
        <v>322</v>
      </c>
      <c r="L27" s="290"/>
      <c r="M27" s="452"/>
      <c r="N27" s="512"/>
    </row>
    <row r="28" spans="1:14" s="193" customFormat="1" ht="22.5" customHeight="1">
      <c r="A28" s="505" t="s">
        <v>471</v>
      </c>
      <c r="B28" s="506"/>
      <c r="C28" s="506"/>
      <c r="D28" s="507"/>
      <c r="E28" s="247">
        <f>SUM(E10:E23)</f>
        <v>0</v>
      </c>
      <c r="F28" s="247">
        <f>SUM(F10:F27)</f>
        <v>1602812</v>
      </c>
      <c r="G28" s="247">
        <f>SUM(G10:G27)</f>
        <v>1474264.62</v>
      </c>
      <c r="H28" s="251">
        <f>ROUND((G28/F28)*100,2)</f>
        <v>91.98</v>
      </c>
      <c r="I28" s="247">
        <f>SUM(I10:I27)</f>
        <v>527000</v>
      </c>
      <c r="J28" s="247">
        <f>SUM(J10:J27)</f>
        <v>367000</v>
      </c>
      <c r="K28" s="247"/>
      <c r="L28" s="247">
        <f>SUM(L10:L27)</f>
        <v>672421.8</v>
      </c>
      <c r="M28" s="247">
        <f>SUM(M10:M27)</f>
        <v>36390.2</v>
      </c>
      <c r="N28" s="248" t="s">
        <v>62</v>
      </c>
    </row>
  </sheetData>
  <mergeCells count="47">
    <mergeCell ref="J18:J21"/>
    <mergeCell ref="M18:M21"/>
    <mergeCell ref="N18:N21"/>
    <mergeCell ref="F18:F21"/>
    <mergeCell ref="G18:G21"/>
    <mergeCell ref="H18:H21"/>
    <mergeCell ref="I18:I21"/>
    <mergeCell ref="A18:A21"/>
    <mergeCell ref="B18:B21"/>
    <mergeCell ref="C18:C21"/>
    <mergeCell ref="D18:D21"/>
    <mergeCell ref="N24:N27"/>
    <mergeCell ref="F24:F27"/>
    <mergeCell ref="G24:G27"/>
    <mergeCell ref="H24:H27"/>
    <mergeCell ref="M24:M27"/>
    <mergeCell ref="I24:I27"/>
    <mergeCell ref="A24:A27"/>
    <mergeCell ref="B24:B27"/>
    <mergeCell ref="C24:C27"/>
    <mergeCell ref="D24:D27"/>
    <mergeCell ref="A28:D28"/>
    <mergeCell ref="F5:F8"/>
    <mergeCell ref="I5:M5"/>
    <mergeCell ref="I6:I8"/>
    <mergeCell ref="G5:G8"/>
    <mergeCell ref="H5:H8"/>
    <mergeCell ref="J6:J8"/>
    <mergeCell ref="M6:M8"/>
    <mergeCell ref="M14:M17"/>
    <mergeCell ref="K9:L9"/>
    <mergeCell ref="A2:N2"/>
    <mergeCell ref="A4:A8"/>
    <mergeCell ref="B4:B8"/>
    <mergeCell ref="C4:C8"/>
    <mergeCell ref="D4:D8"/>
    <mergeCell ref="F4:M4"/>
    <mergeCell ref="N4:N8"/>
    <mergeCell ref="E4:E8"/>
    <mergeCell ref="K6:L8"/>
    <mergeCell ref="A14:A17"/>
    <mergeCell ref="H14:H17"/>
    <mergeCell ref="G14:G17"/>
    <mergeCell ref="F14:F17"/>
    <mergeCell ref="B14:B17"/>
    <mergeCell ref="C14:C17"/>
    <mergeCell ref="D14:D17"/>
  </mergeCells>
  <printOptions horizontalCentered="1"/>
  <pageMargins left="0.5118110236220472" right="0.3937007874015748" top="0.7874015748031497" bottom="0.7874015748031497" header="0.5118110236220472" footer="0.5118110236220472"/>
  <pageSetup fitToHeight="1" fitToWidth="1" horizontalDpi="600" verticalDpi="600" orientation="landscape" paperSize="9" scale="79" r:id="rId1"/>
  <headerFooter alignWithMargins="0">
    <oddHeader>&amp;R&amp;9
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"/>
  <sheetViews>
    <sheetView workbookViewId="0" topLeftCell="A1">
      <selection activeCell="D4" sqref="D4"/>
    </sheetView>
  </sheetViews>
  <sheetFormatPr defaultColWidth="9.00390625" defaultRowHeight="12.75"/>
  <cols>
    <col min="1" max="1" width="4.625" style="224" customWidth="1"/>
    <col min="2" max="2" width="43.25390625" style="224" customWidth="1"/>
    <col min="3" max="3" width="11.875" style="226" customWidth="1"/>
    <col min="4" max="4" width="11.00390625" style="226" customWidth="1"/>
    <col min="5" max="5" width="9.875" style="226" customWidth="1"/>
    <col min="6" max="6" width="11.875" style="226" customWidth="1"/>
    <col min="7" max="7" width="11.00390625" style="226" customWidth="1"/>
    <col min="8" max="8" width="12.75390625" style="226" customWidth="1"/>
    <col min="9" max="16384" width="9.125" style="224" customWidth="1"/>
  </cols>
  <sheetData>
    <row r="2" spans="3:8" s="222" customFormat="1" ht="12">
      <c r="C2" s="223"/>
      <c r="D2" s="223"/>
      <c r="E2" s="223"/>
      <c r="F2" s="223"/>
      <c r="G2" s="223"/>
      <c r="H2" s="223" t="s">
        <v>310</v>
      </c>
    </row>
    <row r="3" spans="3:5" ht="15.75">
      <c r="C3" s="225"/>
      <c r="D3" s="225"/>
      <c r="E3" s="225"/>
    </row>
    <row r="5" spans="1:8" ht="42.75" customHeight="1">
      <c r="A5" s="529" t="s">
        <v>472</v>
      </c>
      <c r="B5" s="529"/>
      <c r="C5" s="529"/>
      <c r="D5" s="529"/>
      <c r="E5" s="529"/>
      <c r="F5" s="529"/>
      <c r="G5" s="529"/>
      <c r="H5" s="529"/>
    </row>
    <row r="6" spans="1:8" ht="25.5" customHeight="1">
      <c r="A6" s="227"/>
      <c r="B6" s="227"/>
      <c r="C6" s="228"/>
      <c r="D6" s="228"/>
      <c r="E6" s="228"/>
      <c r="F6" s="228"/>
      <c r="G6" s="228"/>
      <c r="H6" s="228"/>
    </row>
    <row r="7" ht="42" customHeight="1">
      <c r="H7" s="229" t="s">
        <v>292</v>
      </c>
    </row>
    <row r="8" spans="1:8" ht="35.25" customHeight="1">
      <c r="A8" s="530" t="s">
        <v>293</v>
      </c>
      <c r="B8" s="530" t="s">
        <v>294</v>
      </c>
      <c r="C8" s="528" t="s">
        <v>313</v>
      </c>
      <c r="D8" s="531" t="s">
        <v>236</v>
      </c>
      <c r="E8" s="531" t="s">
        <v>235</v>
      </c>
      <c r="F8" s="528" t="s">
        <v>370</v>
      </c>
      <c r="G8" s="528"/>
      <c r="H8" s="528"/>
    </row>
    <row r="9" spans="1:8" ht="27.75" customHeight="1">
      <c r="A9" s="530"/>
      <c r="B9" s="530"/>
      <c r="C9" s="528"/>
      <c r="D9" s="532"/>
      <c r="E9" s="532"/>
      <c r="F9" s="231">
        <v>2010</v>
      </c>
      <c r="G9" s="231">
        <v>2011</v>
      </c>
      <c r="H9" s="231" t="s">
        <v>371</v>
      </c>
    </row>
    <row r="10" spans="1:8" ht="12.75">
      <c r="A10" s="232" t="s">
        <v>295</v>
      </c>
      <c r="B10" s="233" t="s">
        <v>296</v>
      </c>
      <c r="C10" s="271">
        <f>SUM(C11:C13)</f>
        <v>241627.63999999998</v>
      </c>
      <c r="D10" s="287">
        <f>SUM(D11:D13)</f>
        <v>227713.59999999998</v>
      </c>
      <c r="E10" s="284">
        <f>ROUND((D10/C10)*100,2)</f>
        <v>94.24</v>
      </c>
      <c r="F10" s="419">
        <f>SUM(F11:F13)</f>
        <v>290947</v>
      </c>
      <c r="G10" s="419">
        <f>SUM(G11:G13)</f>
        <v>193401.52000000002</v>
      </c>
      <c r="H10" s="420">
        <f aca="true" t="shared" si="0" ref="H10:H17">SUM(F10:G10)</f>
        <v>484348.52</v>
      </c>
    </row>
    <row r="11" spans="1:8" ht="12.75">
      <c r="A11" s="233"/>
      <c r="B11" s="234" t="s">
        <v>297</v>
      </c>
      <c r="C11" s="264">
        <v>13473</v>
      </c>
      <c r="D11" s="265">
        <v>13473</v>
      </c>
      <c r="E11" s="217">
        <f>ROUND((D11/C11)*100,2)</f>
        <v>100</v>
      </c>
      <c r="F11" s="357">
        <v>0</v>
      </c>
      <c r="G11" s="264">
        <v>0</v>
      </c>
      <c r="H11" s="264">
        <f t="shared" si="0"/>
        <v>0</v>
      </c>
    </row>
    <row r="12" spans="1:8" ht="12.75">
      <c r="A12" s="233"/>
      <c r="B12" s="234" t="s">
        <v>298</v>
      </c>
      <c r="C12" s="264">
        <v>22771.15</v>
      </c>
      <c r="D12" s="265">
        <v>22079.02</v>
      </c>
      <c r="E12" s="217">
        <f aca="true" t="shared" si="1" ref="E12:E21">ROUND((D12/C12)*100,2)</f>
        <v>96.96</v>
      </c>
      <c r="F12" s="357">
        <v>43642</v>
      </c>
      <c r="G12" s="264">
        <v>29010.23</v>
      </c>
      <c r="H12" s="264">
        <f t="shared" si="0"/>
        <v>72652.23</v>
      </c>
    </row>
    <row r="13" spans="1:8" ht="12.75">
      <c r="A13" s="235"/>
      <c r="B13" s="236" t="s">
        <v>299</v>
      </c>
      <c r="C13" s="267">
        <v>205383.49</v>
      </c>
      <c r="D13" s="266">
        <v>192161.58</v>
      </c>
      <c r="E13" s="251">
        <f t="shared" si="1"/>
        <v>93.56</v>
      </c>
      <c r="F13" s="358">
        <v>247305</v>
      </c>
      <c r="G13" s="267">
        <v>164391.29</v>
      </c>
      <c r="H13" s="264">
        <f t="shared" si="0"/>
        <v>411696.29000000004</v>
      </c>
    </row>
    <row r="14" spans="1:8" ht="12.75">
      <c r="A14" s="232" t="s">
        <v>300</v>
      </c>
      <c r="B14" s="233" t="s">
        <v>301</v>
      </c>
      <c r="C14" s="271">
        <f>SUM(C15:C17)</f>
        <v>1654256</v>
      </c>
      <c r="D14" s="271">
        <f>SUM(D15:D17)</f>
        <v>1129187.65</v>
      </c>
      <c r="E14" s="284">
        <f t="shared" si="1"/>
        <v>68.26</v>
      </c>
      <c r="F14" s="419">
        <f>SUM(F15:F17)</f>
        <v>7921449</v>
      </c>
      <c r="G14" s="419">
        <f>SUM(G15:G17)</f>
        <v>5013730</v>
      </c>
      <c r="H14" s="420">
        <f t="shared" si="0"/>
        <v>12935179</v>
      </c>
    </row>
    <row r="15" spans="1:8" ht="12.75">
      <c r="A15" s="233"/>
      <c r="B15" s="234" t="s">
        <v>297</v>
      </c>
      <c r="C15" s="265">
        <v>812042</v>
      </c>
      <c r="D15" s="265">
        <v>485923.65</v>
      </c>
      <c r="E15" s="217">
        <f t="shared" si="1"/>
        <v>59.84</v>
      </c>
      <c r="F15" s="357">
        <v>3515718</v>
      </c>
      <c r="G15" s="265">
        <v>1789492</v>
      </c>
      <c r="H15" s="264">
        <f t="shared" si="0"/>
        <v>5305210</v>
      </c>
    </row>
    <row r="16" spans="1:8" ht="12.75">
      <c r="A16" s="233"/>
      <c r="B16" s="234" t="s">
        <v>298</v>
      </c>
      <c r="C16" s="265">
        <v>6421.8</v>
      </c>
      <c r="D16" s="265">
        <v>6421.8</v>
      </c>
      <c r="E16" s="217">
        <f t="shared" si="1"/>
        <v>100</v>
      </c>
      <c r="F16" s="357">
        <v>0</v>
      </c>
      <c r="G16" s="265">
        <v>0</v>
      </c>
      <c r="H16" s="264">
        <f t="shared" si="0"/>
        <v>0</v>
      </c>
    </row>
    <row r="17" spans="1:8" ht="12.75">
      <c r="A17" s="235"/>
      <c r="B17" s="236" t="s">
        <v>299</v>
      </c>
      <c r="C17" s="266">
        <v>835792.2</v>
      </c>
      <c r="D17" s="267">
        <v>636842.2</v>
      </c>
      <c r="E17" s="251">
        <f t="shared" si="1"/>
        <v>76.2</v>
      </c>
      <c r="F17" s="358">
        <v>4405731</v>
      </c>
      <c r="G17" s="266">
        <v>3224238</v>
      </c>
      <c r="H17" s="267">
        <f t="shared" si="0"/>
        <v>7629969</v>
      </c>
    </row>
    <row r="18" spans="1:8" s="274" customFormat="1" ht="12.75">
      <c r="A18" s="282"/>
      <c r="B18" s="269" t="s">
        <v>302</v>
      </c>
      <c r="C18" s="271">
        <f aca="true" t="shared" si="2" ref="C18:D21">C10+C14</f>
        <v>1895883.64</v>
      </c>
      <c r="D18" s="287">
        <f t="shared" si="2"/>
        <v>1356901.25</v>
      </c>
      <c r="E18" s="284">
        <f t="shared" si="1"/>
        <v>71.57</v>
      </c>
      <c r="F18" s="271">
        <f aca="true" t="shared" si="3" ref="F18:H21">F10+F14</f>
        <v>8212396</v>
      </c>
      <c r="G18" s="271">
        <f t="shared" si="3"/>
        <v>5207131.52</v>
      </c>
      <c r="H18" s="271">
        <f t="shared" si="3"/>
        <v>13419527.52</v>
      </c>
    </row>
    <row r="19" spans="1:8" s="274" customFormat="1" ht="12.75">
      <c r="A19" s="269"/>
      <c r="B19" s="283" t="s">
        <v>297</v>
      </c>
      <c r="C19" s="271">
        <f t="shared" si="2"/>
        <v>825515</v>
      </c>
      <c r="D19" s="271">
        <f t="shared" si="2"/>
        <v>499396.65</v>
      </c>
      <c r="E19" s="284">
        <f t="shared" si="1"/>
        <v>60.5</v>
      </c>
      <c r="F19" s="271">
        <f t="shared" si="3"/>
        <v>3515718</v>
      </c>
      <c r="G19" s="271">
        <f t="shared" si="3"/>
        <v>1789492</v>
      </c>
      <c r="H19" s="271">
        <f t="shared" si="3"/>
        <v>5305210</v>
      </c>
    </row>
    <row r="20" spans="1:8" s="274" customFormat="1" ht="12.75">
      <c r="A20" s="269"/>
      <c r="B20" s="283" t="s">
        <v>298</v>
      </c>
      <c r="C20" s="271">
        <f t="shared" si="2"/>
        <v>29192.95</v>
      </c>
      <c r="D20" s="271">
        <f t="shared" si="2"/>
        <v>28500.82</v>
      </c>
      <c r="E20" s="284">
        <f t="shared" si="1"/>
        <v>97.63</v>
      </c>
      <c r="F20" s="271">
        <f t="shared" si="3"/>
        <v>43642</v>
      </c>
      <c r="G20" s="271">
        <f t="shared" si="3"/>
        <v>29010.23</v>
      </c>
      <c r="H20" s="271">
        <f t="shared" si="3"/>
        <v>72652.23</v>
      </c>
    </row>
    <row r="21" spans="1:8" s="274" customFormat="1" ht="12.75">
      <c r="A21" s="276"/>
      <c r="B21" s="285" t="s">
        <v>299</v>
      </c>
      <c r="C21" s="279">
        <f t="shared" si="2"/>
        <v>1041175.69</v>
      </c>
      <c r="D21" s="279">
        <f t="shared" si="2"/>
        <v>829003.7799999999</v>
      </c>
      <c r="E21" s="286">
        <f t="shared" si="1"/>
        <v>79.62</v>
      </c>
      <c r="F21" s="279">
        <f t="shared" si="3"/>
        <v>4653036</v>
      </c>
      <c r="G21" s="279">
        <f t="shared" si="3"/>
        <v>3388629.29</v>
      </c>
      <c r="H21" s="279">
        <f t="shared" si="3"/>
        <v>8041665.29</v>
      </c>
    </row>
  </sheetData>
  <mergeCells count="7">
    <mergeCell ref="C8:C9"/>
    <mergeCell ref="F8:H8"/>
    <mergeCell ref="A5:H5"/>
    <mergeCell ref="A8:A9"/>
    <mergeCell ref="B8:B9"/>
    <mergeCell ref="D8:D9"/>
    <mergeCell ref="E8:E9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2"/>
  <sheetViews>
    <sheetView workbookViewId="0" topLeftCell="A4">
      <selection activeCell="B15" sqref="B15"/>
    </sheetView>
  </sheetViews>
  <sheetFormatPr defaultColWidth="9.00390625" defaultRowHeight="12.75"/>
  <cols>
    <col min="1" max="1" width="4.625" style="224" customWidth="1"/>
    <col min="2" max="2" width="35.375" style="238" customWidth="1"/>
    <col min="3" max="3" width="9.125" style="224" customWidth="1"/>
    <col min="4" max="4" width="10.375" style="238" customWidth="1"/>
    <col min="5" max="6" width="9.125" style="224" customWidth="1"/>
    <col min="7" max="7" width="29.875" style="224" customWidth="1"/>
    <col min="8" max="8" width="9.875" style="226" bestFit="1" customWidth="1"/>
    <col min="9" max="12" width="9.875" style="226" customWidth="1"/>
    <col min="13" max="16384" width="9.125" style="224" customWidth="1"/>
  </cols>
  <sheetData>
    <row r="2" spans="2:12" s="222" customFormat="1" ht="12">
      <c r="B2" s="237"/>
      <c r="D2" s="237"/>
      <c r="H2" s="223"/>
      <c r="I2" s="223"/>
      <c r="J2" s="449" t="s">
        <v>309</v>
      </c>
      <c r="K2" s="223"/>
      <c r="L2" s="223"/>
    </row>
    <row r="3" spans="2:12" s="222" customFormat="1" ht="12">
      <c r="B3" s="237"/>
      <c r="D3" s="237"/>
      <c r="H3" s="223"/>
      <c r="I3" s="223"/>
      <c r="J3" s="223"/>
      <c r="K3" s="223"/>
      <c r="L3" s="223"/>
    </row>
    <row r="4" ht="12.75">
      <c r="I4" s="223"/>
    </row>
    <row r="5" spans="1:15" ht="23.25" customHeight="1">
      <c r="A5" s="529" t="s">
        <v>473</v>
      </c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29"/>
      <c r="M5" s="529"/>
      <c r="N5" s="529"/>
      <c r="O5" s="529"/>
    </row>
    <row r="6" spans="1:15" ht="12.75">
      <c r="A6" s="227"/>
      <c r="B6" s="227"/>
      <c r="C6" s="227"/>
      <c r="D6" s="227"/>
      <c r="E6" s="227"/>
      <c r="F6" s="227"/>
      <c r="G6" s="227"/>
      <c r="H6" s="228"/>
      <c r="I6" s="228"/>
      <c r="J6" s="228"/>
      <c r="K6" s="228"/>
      <c r="L6" s="228"/>
      <c r="M6" s="227"/>
      <c r="N6" s="227"/>
      <c r="O6" s="227"/>
    </row>
    <row r="7" ht="12.75">
      <c r="O7" s="239" t="s">
        <v>292</v>
      </c>
    </row>
    <row r="8" spans="1:15" ht="48" customHeight="1">
      <c r="A8" s="530" t="s">
        <v>293</v>
      </c>
      <c r="B8" s="530" t="s">
        <v>303</v>
      </c>
      <c r="C8" s="530" t="s">
        <v>304</v>
      </c>
      <c r="D8" s="533" t="s">
        <v>78</v>
      </c>
      <c r="E8" s="530" t="s">
        <v>20</v>
      </c>
      <c r="F8" s="533" t="s">
        <v>21</v>
      </c>
      <c r="G8" s="530" t="s">
        <v>305</v>
      </c>
      <c r="H8" s="530"/>
      <c r="I8" s="531" t="s">
        <v>372</v>
      </c>
      <c r="J8" s="528" t="s">
        <v>233</v>
      </c>
      <c r="K8" s="531" t="s">
        <v>236</v>
      </c>
      <c r="L8" s="531" t="s">
        <v>235</v>
      </c>
      <c r="M8" s="530" t="s">
        <v>370</v>
      </c>
      <c r="N8" s="530"/>
      <c r="O8" s="530"/>
    </row>
    <row r="9" spans="1:15" ht="24">
      <c r="A9" s="530"/>
      <c r="B9" s="530"/>
      <c r="C9" s="530"/>
      <c r="D9" s="534"/>
      <c r="E9" s="530"/>
      <c r="F9" s="534"/>
      <c r="G9" s="230" t="s">
        <v>306</v>
      </c>
      <c r="H9" s="231" t="s">
        <v>307</v>
      </c>
      <c r="I9" s="532"/>
      <c r="J9" s="528"/>
      <c r="K9" s="535"/>
      <c r="L9" s="535"/>
      <c r="M9" s="230">
        <v>2010</v>
      </c>
      <c r="N9" s="230">
        <v>2011</v>
      </c>
      <c r="O9" s="230" t="s">
        <v>373</v>
      </c>
    </row>
    <row r="10" spans="1:15" ht="25.5">
      <c r="A10" s="240" t="s">
        <v>28</v>
      </c>
      <c r="B10" s="241" t="s">
        <v>316</v>
      </c>
      <c r="C10" s="240" t="s">
        <v>404</v>
      </c>
      <c r="D10" s="241" t="s">
        <v>317</v>
      </c>
      <c r="E10" s="240">
        <v>853</v>
      </c>
      <c r="F10" s="240">
        <v>85395</v>
      </c>
      <c r="G10" s="240" t="s">
        <v>308</v>
      </c>
      <c r="H10" s="263">
        <f>SUM(H11:H13)</f>
        <v>237188.99000000002</v>
      </c>
      <c r="I10" s="263">
        <f>SUM(I11:I13)</f>
        <v>108932.98999999999</v>
      </c>
      <c r="J10" s="263">
        <f>SUM(J11:J13)</f>
        <v>128256</v>
      </c>
      <c r="K10" s="263">
        <f>SUM(K11:K13)</f>
        <v>114533.96</v>
      </c>
      <c r="L10" s="252">
        <f aca="true" t="shared" si="0" ref="L10:L17">ROUND((K10/J10)*100,2)</f>
        <v>89.3</v>
      </c>
      <c r="M10" s="253"/>
      <c r="N10" s="240"/>
      <c r="O10" s="240"/>
    </row>
    <row r="11" spans="1:15" ht="12.75" customHeight="1">
      <c r="A11" s="233"/>
      <c r="B11" s="242" t="s">
        <v>501</v>
      </c>
      <c r="C11" s="233"/>
      <c r="D11" s="242"/>
      <c r="E11" s="233"/>
      <c r="F11" s="233"/>
      <c r="G11" s="243" t="s">
        <v>297</v>
      </c>
      <c r="H11" s="264">
        <v>27233</v>
      </c>
      <c r="I11" s="264">
        <v>13760</v>
      </c>
      <c r="J11" s="265">
        <v>13473</v>
      </c>
      <c r="K11" s="265">
        <v>13473</v>
      </c>
      <c r="L11" s="255">
        <f t="shared" si="0"/>
        <v>100</v>
      </c>
      <c r="M11" s="254"/>
      <c r="N11" s="233"/>
      <c r="O11" s="233"/>
    </row>
    <row r="12" spans="1:15" ht="53.25" customHeight="1">
      <c r="A12" s="233"/>
      <c r="B12" s="242" t="s">
        <v>403</v>
      </c>
      <c r="C12" s="233"/>
      <c r="D12" s="242"/>
      <c r="E12" s="233"/>
      <c r="F12" s="233"/>
      <c r="G12" s="243" t="s">
        <v>298</v>
      </c>
      <c r="H12" s="264">
        <v>8345.35</v>
      </c>
      <c r="I12" s="264">
        <v>2579.95</v>
      </c>
      <c r="J12" s="265">
        <v>5765.4</v>
      </c>
      <c r="K12" s="265">
        <v>5073.27</v>
      </c>
      <c r="L12" s="255">
        <f t="shared" si="0"/>
        <v>88</v>
      </c>
      <c r="M12" s="254"/>
      <c r="N12" s="233"/>
      <c r="O12" s="233"/>
    </row>
    <row r="13" spans="1:15" ht="37.5" customHeight="1">
      <c r="A13" s="233"/>
      <c r="B13" s="242" t="s">
        <v>318</v>
      </c>
      <c r="C13" s="233"/>
      <c r="D13" s="242"/>
      <c r="E13" s="233"/>
      <c r="F13" s="233"/>
      <c r="G13" s="244" t="s">
        <v>299</v>
      </c>
      <c r="H13" s="264">
        <v>201610.64</v>
      </c>
      <c r="I13" s="264">
        <v>92593.04</v>
      </c>
      <c r="J13" s="265">
        <v>109017.6</v>
      </c>
      <c r="K13" s="264">
        <v>95987.69</v>
      </c>
      <c r="L13" s="268">
        <f t="shared" si="0"/>
        <v>88.05</v>
      </c>
      <c r="M13" s="254"/>
      <c r="N13" s="233"/>
      <c r="O13" s="233"/>
    </row>
    <row r="14" spans="1:15" ht="25.5">
      <c r="A14" s="240" t="s">
        <v>29</v>
      </c>
      <c r="B14" s="241" t="s">
        <v>316</v>
      </c>
      <c r="C14" s="240" t="s">
        <v>477</v>
      </c>
      <c r="D14" s="241" t="s">
        <v>478</v>
      </c>
      <c r="E14" s="240">
        <v>853</v>
      </c>
      <c r="F14" s="240">
        <v>85395</v>
      </c>
      <c r="G14" s="240" t="s">
        <v>308</v>
      </c>
      <c r="H14" s="263">
        <f>SUM(H15:H17)</f>
        <v>597720.16</v>
      </c>
      <c r="I14" s="263">
        <f>SUM(I15:I17)</f>
        <v>0</v>
      </c>
      <c r="J14" s="263">
        <f>SUM(J15:J17)</f>
        <v>113371.64</v>
      </c>
      <c r="K14" s="263">
        <f>SUM(K15:K17)</f>
        <v>113179.64</v>
      </c>
      <c r="L14" s="252">
        <f t="shared" si="0"/>
        <v>99.83</v>
      </c>
      <c r="M14" s="253"/>
      <c r="N14" s="240"/>
      <c r="O14" s="240"/>
    </row>
    <row r="15" spans="1:15" ht="24.75" customHeight="1">
      <c r="A15" s="233"/>
      <c r="B15" s="242" t="s">
        <v>474</v>
      </c>
      <c r="C15" s="233"/>
      <c r="D15" s="242"/>
      <c r="E15" s="233"/>
      <c r="F15" s="233"/>
      <c r="G15" s="243" t="s">
        <v>297</v>
      </c>
      <c r="H15" s="264">
        <v>0</v>
      </c>
      <c r="I15" s="264">
        <v>0</v>
      </c>
      <c r="J15" s="265">
        <v>0</v>
      </c>
      <c r="K15" s="265">
        <v>0</v>
      </c>
      <c r="L15" s="255">
        <v>0</v>
      </c>
      <c r="M15" s="254"/>
      <c r="N15" s="233"/>
      <c r="O15" s="233"/>
    </row>
    <row r="16" spans="1:15" ht="91.5" customHeight="1">
      <c r="A16" s="233"/>
      <c r="B16" s="242" t="s">
        <v>475</v>
      </c>
      <c r="C16" s="233"/>
      <c r="D16" s="242"/>
      <c r="E16" s="233"/>
      <c r="F16" s="233"/>
      <c r="G16" s="243" t="s">
        <v>298</v>
      </c>
      <c r="H16" s="264">
        <v>89657.98</v>
      </c>
      <c r="I16" s="264">
        <v>0</v>
      </c>
      <c r="J16" s="265">
        <v>17005.75</v>
      </c>
      <c r="K16" s="265">
        <v>17005.75</v>
      </c>
      <c r="L16" s="255">
        <f t="shared" si="0"/>
        <v>100</v>
      </c>
      <c r="M16" s="254"/>
      <c r="N16" s="233"/>
      <c r="O16" s="233"/>
    </row>
    <row r="17" spans="1:15" ht="24">
      <c r="A17" s="233"/>
      <c r="B17" s="242" t="s">
        <v>476</v>
      </c>
      <c r="C17" s="233"/>
      <c r="D17" s="242"/>
      <c r="E17" s="233"/>
      <c r="F17" s="233"/>
      <c r="G17" s="244" t="s">
        <v>299</v>
      </c>
      <c r="H17" s="264">
        <v>508062.18</v>
      </c>
      <c r="I17" s="264">
        <v>0</v>
      </c>
      <c r="J17" s="265">
        <v>96365.89</v>
      </c>
      <c r="K17" s="264">
        <v>96173.89</v>
      </c>
      <c r="L17" s="268">
        <f t="shared" si="0"/>
        <v>99.8</v>
      </c>
      <c r="M17" s="254"/>
      <c r="N17" s="233"/>
      <c r="O17" s="233"/>
    </row>
    <row r="18" spans="1:15" ht="12.75">
      <c r="A18" s="233"/>
      <c r="B18" s="242"/>
      <c r="C18" s="233"/>
      <c r="D18" s="242"/>
      <c r="E18" s="233"/>
      <c r="F18" s="233"/>
      <c r="G18" s="233"/>
      <c r="H18" s="264"/>
      <c r="I18" s="264"/>
      <c r="J18" s="264"/>
      <c r="K18" s="265"/>
      <c r="L18" s="255"/>
      <c r="M18" s="254"/>
      <c r="N18" s="233"/>
      <c r="O18" s="233"/>
    </row>
    <row r="19" spans="1:15" s="274" customFormat="1" ht="12.75">
      <c r="A19" s="269"/>
      <c r="B19" s="270" t="s">
        <v>296</v>
      </c>
      <c r="C19" s="269"/>
      <c r="D19" s="270"/>
      <c r="E19" s="269"/>
      <c r="F19" s="269"/>
      <c r="G19" s="269"/>
      <c r="H19" s="271">
        <f aca="true" t="shared" si="1" ref="H19:K22">H10+H14</f>
        <v>834909.15</v>
      </c>
      <c r="I19" s="271">
        <f t="shared" si="1"/>
        <v>108932.98999999999</v>
      </c>
      <c r="J19" s="271">
        <f t="shared" si="1"/>
        <v>241627.64</v>
      </c>
      <c r="K19" s="271">
        <f t="shared" si="1"/>
        <v>227713.6</v>
      </c>
      <c r="L19" s="272">
        <f>ROUND((K19/J19)*100,2)</f>
        <v>94.24</v>
      </c>
      <c r="M19" s="273"/>
      <c r="N19" s="269"/>
      <c r="O19" s="269"/>
    </row>
    <row r="20" spans="1:15" s="274" customFormat="1" ht="12.75">
      <c r="A20" s="269"/>
      <c r="B20" s="275" t="s">
        <v>297</v>
      </c>
      <c r="C20" s="269"/>
      <c r="D20" s="270"/>
      <c r="E20" s="269"/>
      <c r="F20" s="269"/>
      <c r="G20" s="269"/>
      <c r="H20" s="271">
        <f t="shared" si="1"/>
        <v>27233</v>
      </c>
      <c r="I20" s="271">
        <f t="shared" si="1"/>
        <v>13760</v>
      </c>
      <c r="J20" s="271">
        <f>J11</f>
        <v>13473</v>
      </c>
      <c r="K20" s="271">
        <f>K11</f>
        <v>13473</v>
      </c>
      <c r="L20" s="272">
        <f>ROUND((K20/J20)*100,2)</f>
        <v>100</v>
      </c>
      <c r="M20" s="273"/>
      <c r="N20" s="269"/>
      <c r="O20" s="269"/>
    </row>
    <row r="21" spans="1:15" s="274" customFormat="1" ht="12.75">
      <c r="A21" s="269"/>
      <c r="B21" s="275" t="s">
        <v>298</v>
      </c>
      <c r="C21" s="269"/>
      <c r="D21" s="270"/>
      <c r="E21" s="269"/>
      <c r="F21" s="269"/>
      <c r="G21" s="269"/>
      <c r="H21" s="271">
        <f t="shared" si="1"/>
        <v>98003.33</v>
      </c>
      <c r="I21" s="271">
        <f t="shared" si="1"/>
        <v>2579.95</v>
      </c>
      <c r="J21" s="271">
        <f t="shared" si="1"/>
        <v>22771.15</v>
      </c>
      <c r="K21" s="271">
        <f t="shared" si="1"/>
        <v>22079.02</v>
      </c>
      <c r="L21" s="272">
        <f>ROUND((K21/J21)*100,2)</f>
        <v>96.96</v>
      </c>
      <c r="M21" s="273"/>
      <c r="N21" s="269"/>
      <c r="O21" s="269"/>
    </row>
    <row r="22" spans="1:15" s="274" customFormat="1" ht="28.5" customHeight="1">
      <c r="A22" s="276"/>
      <c r="B22" s="277" t="s">
        <v>299</v>
      </c>
      <c r="C22" s="276"/>
      <c r="D22" s="278"/>
      <c r="E22" s="276"/>
      <c r="F22" s="276"/>
      <c r="G22" s="276"/>
      <c r="H22" s="279">
        <f t="shared" si="1"/>
        <v>709672.8200000001</v>
      </c>
      <c r="I22" s="279">
        <f t="shared" si="1"/>
        <v>92593.04</v>
      </c>
      <c r="J22" s="279">
        <f t="shared" si="1"/>
        <v>205383.49</v>
      </c>
      <c r="K22" s="279">
        <f t="shared" si="1"/>
        <v>192161.58000000002</v>
      </c>
      <c r="L22" s="280">
        <f>ROUND((K22/J22)*100,2)</f>
        <v>93.56</v>
      </c>
      <c r="M22" s="281"/>
      <c r="N22" s="276"/>
      <c r="O22" s="276"/>
    </row>
  </sheetData>
  <sheetProtection/>
  <mergeCells count="13">
    <mergeCell ref="L8:L9"/>
    <mergeCell ref="J8:J9"/>
    <mergeCell ref="M8:O8"/>
    <mergeCell ref="A5:O5"/>
    <mergeCell ref="A8:A9"/>
    <mergeCell ref="B8:B9"/>
    <mergeCell ref="C8:C9"/>
    <mergeCell ref="D8:D9"/>
    <mergeCell ref="F8:F9"/>
    <mergeCell ref="E8:E9"/>
    <mergeCell ref="I8:I9"/>
    <mergeCell ref="G8:H8"/>
    <mergeCell ref="K8:K9"/>
  </mergeCells>
  <printOptions/>
  <pageMargins left="0.75" right="0.75" top="1" bottom="1" header="0.5" footer="0.5"/>
  <pageSetup fitToHeight="1" fitToWidth="1" horizontalDpi="600" verticalDpi="600" orientation="landscape" paperSize="9" scale="71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D25"/>
  <sheetViews>
    <sheetView zoomScale="150" zoomScaleNormal="150" workbookViewId="0" topLeftCell="L1">
      <pane ySplit="6" topLeftCell="BM7" activePane="bottomLeft" state="frozen"/>
      <selection pane="topLeft" activeCell="B1" sqref="B1"/>
      <selection pane="bottomLeft" activeCell="A2" sqref="A2:Z2"/>
    </sheetView>
  </sheetViews>
  <sheetFormatPr defaultColWidth="9.00390625" defaultRowHeight="12.75"/>
  <cols>
    <col min="1" max="1" width="3.625" style="166" customWidth="1"/>
    <col min="2" max="2" width="4.125" style="167" customWidth="1"/>
    <col min="3" max="3" width="4.75390625" style="167" customWidth="1"/>
    <col min="4" max="4" width="6.75390625" style="169" customWidth="1"/>
    <col min="5" max="5" width="5.625" style="170" customWidth="1"/>
    <col min="6" max="6" width="4.375" style="171" customWidth="1"/>
    <col min="7" max="7" width="6.625" style="169" customWidth="1"/>
    <col min="8" max="8" width="6.00390625" style="170" customWidth="1"/>
    <col min="9" max="9" width="3.75390625" style="171" customWidth="1"/>
    <col min="10" max="10" width="5.75390625" style="169" customWidth="1"/>
    <col min="11" max="11" width="5.875" style="169" customWidth="1"/>
    <col min="12" max="12" width="4.00390625" style="169" customWidth="1"/>
    <col min="13" max="13" width="4.375" style="169" customWidth="1"/>
    <col min="14" max="14" width="4.625" style="169" customWidth="1"/>
    <col min="15" max="15" width="3.25390625" style="169" customWidth="1"/>
    <col min="16" max="16" width="4.75390625" style="169" customWidth="1"/>
    <col min="17" max="17" width="3.75390625" style="169" customWidth="1"/>
    <col min="18" max="18" width="3.375" style="169" customWidth="1"/>
    <col min="19" max="19" width="5.375" style="169" customWidth="1"/>
    <col min="20" max="20" width="5.25390625" style="169" customWidth="1"/>
    <col min="21" max="21" width="3.625" style="169" customWidth="1"/>
    <col min="22" max="22" width="5.375" style="169" customWidth="1"/>
    <col min="23" max="23" width="5.125" style="169" customWidth="1"/>
    <col min="24" max="24" width="3.625" style="169" customWidth="1"/>
    <col min="25" max="25" width="5.375" style="169" customWidth="1"/>
    <col min="26" max="26" width="5.75390625" style="169" customWidth="1"/>
    <col min="27" max="27" width="4.00390625" style="169" customWidth="1"/>
    <col min="28" max="28" width="7.375" style="169" customWidth="1"/>
    <col min="29" max="29" width="6.625" style="169" customWidth="1"/>
    <col min="30" max="30" width="4.125" style="169" customWidth="1"/>
    <col min="31" max="16384" width="9.125" style="151" customWidth="1"/>
  </cols>
  <sheetData>
    <row r="1" spans="4:30" s="131" customFormat="1" ht="16.5" customHeight="1"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536" t="s">
        <v>268</v>
      </c>
      <c r="AC1" s="537"/>
      <c r="AD1" s="132"/>
    </row>
    <row r="2" spans="1:30" s="122" customFormat="1" ht="42" customHeight="1">
      <c r="A2" s="545" t="s">
        <v>497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7"/>
      <c r="W2" s="547"/>
      <c r="X2" s="547"/>
      <c r="Y2" s="547"/>
      <c r="Z2" s="547"/>
      <c r="AA2" s="366"/>
      <c r="AB2" s="136"/>
      <c r="AC2" s="136"/>
      <c r="AD2" s="136"/>
    </row>
    <row r="3" spans="1:30" s="124" customFormat="1" ht="8.25" customHeight="1">
      <c r="A3" s="539" t="s">
        <v>20</v>
      </c>
      <c r="B3" s="540" t="s">
        <v>21</v>
      </c>
      <c r="C3" s="550" t="s">
        <v>22</v>
      </c>
      <c r="D3" s="552" t="s">
        <v>248</v>
      </c>
      <c r="E3" s="552"/>
      <c r="F3" s="552"/>
      <c r="G3" s="553" t="s">
        <v>247</v>
      </c>
      <c r="H3" s="553"/>
      <c r="I3" s="553"/>
      <c r="J3" s="554" t="s">
        <v>24</v>
      </c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6"/>
      <c r="W3" s="556"/>
      <c r="X3" s="556"/>
      <c r="Y3" s="556"/>
      <c r="Z3" s="557"/>
      <c r="AA3" s="200"/>
      <c r="AB3" s="538" t="s">
        <v>56</v>
      </c>
      <c r="AC3" s="538"/>
      <c r="AD3" s="538"/>
    </row>
    <row r="4" spans="1:30" s="124" customFormat="1" ht="8.25" customHeight="1">
      <c r="A4" s="539"/>
      <c r="B4" s="540"/>
      <c r="C4" s="551"/>
      <c r="D4" s="552"/>
      <c r="E4" s="552"/>
      <c r="F4" s="552"/>
      <c r="G4" s="553"/>
      <c r="H4" s="553"/>
      <c r="I4" s="553"/>
      <c r="J4" s="538" t="s">
        <v>54</v>
      </c>
      <c r="K4" s="538"/>
      <c r="L4" s="538"/>
      <c r="M4" s="538" t="s">
        <v>82</v>
      </c>
      <c r="N4" s="538"/>
      <c r="O4" s="538"/>
      <c r="P4" s="538"/>
      <c r="Q4" s="538"/>
      <c r="R4" s="538"/>
      <c r="S4" s="538"/>
      <c r="T4" s="538"/>
      <c r="U4" s="538"/>
      <c r="V4" s="544"/>
      <c r="W4" s="544"/>
      <c r="X4" s="544"/>
      <c r="Y4" s="544"/>
      <c r="Z4" s="544"/>
      <c r="AA4" s="544"/>
      <c r="AB4" s="538"/>
      <c r="AC4" s="538"/>
      <c r="AD4" s="538"/>
    </row>
    <row r="5" spans="1:30" s="124" customFormat="1" ht="15" customHeight="1">
      <c r="A5" s="539"/>
      <c r="B5" s="540"/>
      <c r="C5" s="551"/>
      <c r="D5" s="552"/>
      <c r="E5" s="552"/>
      <c r="F5" s="552"/>
      <c r="G5" s="553"/>
      <c r="H5" s="553"/>
      <c r="I5" s="553"/>
      <c r="J5" s="538"/>
      <c r="K5" s="538"/>
      <c r="L5" s="538"/>
      <c r="M5" s="538" t="s">
        <v>262</v>
      </c>
      <c r="N5" s="538"/>
      <c r="O5" s="538"/>
      <c r="P5" s="538" t="s">
        <v>263</v>
      </c>
      <c r="Q5" s="538"/>
      <c r="R5" s="538"/>
      <c r="S5" s="538" t="s">
        <v>264</v>
      </c>
      <c r="T5" s="538"/>
      <c r="U5" s="538"/>
      <c r="V5" s="541" t="s">
        <v>277</v>
      </c>
      <c r="W5" s="542"/>
      <c r="X5" s="543"/>
      <c r="Y5" s="541" t="s">
        <v>261</v>
      </c>
      <c r="Z5" s="542"/>
      <c r="AA5" s="543"/>
      <c r="AB5" s="538"/>
      <c r="AC5" s="538"/>
      <c r="AD5" s="538"/>
    </row>
    <row r="6" spans="1:30" s="130" customFormat="1" ht="12" customHeight="1">
      <c r="A6" s="539"/>
      <c r="B6" s="540"/>
      <c r="C6" s="551"/>
      <c r="D6" s="125" t="s">
        <v>233</v>
      </c>
      <c r="E6" s="125" t="s">
        <v>234</v>
      </c>
      <c r="F6" s="126" t="s">
        <v>235</v>
      </c>
      <c r="G6" s="125" t="s">
        <v>233</v>
      </c>
      <c r="H6" s="125" t="s">
        <v>234</v>
      </c>
      <c r="I6" s="126" t="s">
        <v>235</v>
      </c>
      <c r="J6" s="127" t="s">
        <v>233</v>
      </c>
      <c r="K6" s="127" t="s">
        <v>236</v>
      </c>
      <c r="L6" s="127" t="s">
        <v>235</v>
      </c>
      <c r="M6" s="128" t="s">
        <v>233</v>
      </c>
      <c r="N6" s="128" t="s">
        <v>236</v>
      </c>
      <c r="O6" s="128" t="s">
        <v>235</v>
      </c>
      <c r="P6" s="128" t="s">
        <v>233</v>
      </c>
      <c r="Q6" s="129" t="s">
        <v>237</v>
      </c>
      <c r="R6" s="128" t="s">
        <v>235</v>
      </c>
      <c r="S6" s="128" t="s">
        <v>233</v>
      </c>
      <c r="T6" s="128" t="s">
        <v>236</v>
      </c>
      <c r="U6" s="128" t="s">
        <v>235</v>
      </c>
      <c r="V6" s="128" t="s">
        <v>233</v>
      </c>
      <c r="W6" s="128" t="s">
        <v>236</v>
      </c>
      <c r="X6" s="128" t="s">
        <v>235</v>
      </c>
      <c r="Y6" s="128" t="s">
        <v>233</v>
      </c>
      <c r="Z6" s="128" t="s">
        <v>236</v>
      </c>
      <c r="AA6" s="128" t="s">
        <v>235</v>
      </c>
      <c r="AB6" s="128" t="s">
        <v>233</v>
      </c>
      <c r="AC6" s="128" t="s">
        <v>236</v>
      </c>
      <c r="AD6" s="128" t="s">
        <v>235</v>
      </c>
    </row>
    <row r="7" spans="1:30" s="209" customFormat="1" ht="12" customHeight="1">
      <c r="A7" s="205">
        <v>1</v>
      </c>
      <c r="B7" s="205">
        <v>2</v>
      </c>
      <c r="C7" s="205">
        <v>3</v>
      </c>
      <c r="D7" s="206">
        <v>4</v>
      </c>
      <c r="E7" s="206">
        <v>5</v>
      </c>
      <c r="F7" s="207">
        <v>6</v>
      </c>
      <c r="G7" s="206">
        <v>7</v>
      </c>
      <c r="H7" s="206">
        <v>8</v>
      </c>
      <c r="I7" s="207">
        <v>9</v>
      </c>
      <c r="J7" s="211">
        <v>10</v>
      </c>
      <c r="K7" s="211">
        <v>11</v>
      </c>
      <c r="L7" s="210">
        <v>12</v>
      </c>
      <c r="M7" s="207">
        <v>13</v>
      </c>
      <c r="N7" s="207">
        <v>14</v>
      </c>
      <c r="O7" s="211">
        <v>15</v>
      </c>
      <c r="P7" s="207">
        <v>16</v>
      </c>
      <c r="Q7" s="206">
        <v>17</v>
      </c>
      <c r="R7" s="211">
        <v>18</v>
      </c>
      <c r="S7" s="207">
        <v>19</v>
      </c>
      <c r="T7" s="207">
        <v>20</v>
      </c>
      <c r="U7" s="211">
        <v>21</v>
      </c>
      <c r="V7" s="207">
        <v>22</v>
      </c>
      <c r="W7" s="207">
        <v>23</v>
      </c>
      <c r="X7" s="211">
        <v>24</v>
      </c>
      <c r="Y7" s="207">
        <v>25</v>
      </c>
      <c r="Z7" s="207">
        <v>26</v>
      </c>
      <c r="AA7" s="211">
        <v>27</v>
      </c>
      <c r="AB7" s="211">
        <v>28</v>
      </c>
      <c r="AC7" s="211">
        <v>29</v>
      </c>
      <c r="AD7" s="211">
        <v>30</v>
      </c>
    </row>
    <row r="8" spans="1:30" s="209" customFormat="1" ht="50.25" customHeight="1">
      <c r="A8" s="558" t="s">
        <v>446</v>
      </c>
      <c r="B8" s="559"/>
      <c r="C8" s="560"/>
      <c r="D8" s="206"/>
      <c r="E8" s="206"/>
      <c r="F8" s="207"/>
      <c r="G8" s="206"/>
      <c r="H8" s="206"/>
      <c r="I8" s="207"/>
      <c r="J8" s="211"/>
      <c r="K8" s="367"/>
      <c r="L8" s="210"/>
      <c r="M8" s="207"/>
      <c r="N8" s="207"/>
      <c r="O8" s="211"/>
      <c r="P8" s="207"/>
      <c r="Q8" s="206"/>
      <c r="R8" s="211"/>
      <c r="S8" s="207"/>
      <c r="T8" s="369"/>
      <c r="U8" s="211"/>
      <c r="V8" s="207"/>
      <c r="W8" s="207"/>
      <c r="X8" s="211"/>
      <c r="Y8" s="207"/>
      <c r="Z8" s="207"/>
      <c r="AA8" s="211"/>
      <c r="AB8" s="211"/>
      <c r="AC8" s="367"/>
      <c r="AD8" s="211"/>
    </row>
    <row r="9" spans="1:30" ht="12.75" customHeight="1">
      <c r="A9" s="146">
        <v>801</v>
      </c>
      <c r="B9" s="147">
        <v>80113</v>
      </c>
      <c r="C9" s="147"/>
      <c r="D9" s="149"/>
      <c r="E9" s="149"/>
      <c r="F9" s="173"/>
      <c r="G9" s="149">
        <v>15300</v>
      </c>
      <c r="H9" s="149">
        <v>15282</v>
      </c>
      <c r="I9" s="149">
        <f>ROUND((H9/G9)*100,2)</f>
        <v>99.88</v>
      </c>
      <c r="J9" s="149">
        <v>15300</v>
      </c>
      <c r="K9" s="149">
        <v>15282</v>
      </c>
      <c r="L9" s="149">
        <f>ROUND((K9/J9)*100,2)</f>
        <v>99.88</v>
      </c>
      <c r="M9" s="150"/>
      <c r="N9" s="150"/>
      <c r="O9" s="149"/>
      <c r="P9" s="150"/>
      <c r="Q9" s="150"/>
      <c r="R9" s="149"/>
      <c r="S9" s="150">
        <v>15300</v>
      </c>
      <c r="T9" s="149">
        <v>15282</v>
      </c>
      <c r="U9" s="149">
        <f>ROUND((T9/S9)*100,2)</f>
        <v>99.88</v>
      </c>
      <c r="V9" s="150"/>
      <c r="W9" s="150"/>
      <c r="X9" s="149"/>
      <c r="Y9" s="150"/>
      <c r="Z9" s="150"/>
      <c r="AA9" s="149"/>
      <c r="AB9" s="149"/>
      <c r="AC9" s="363"/>
      <c r="AD9" s="149"/>
    </row>
    <row r="10" spans="1:30" ht="15.75" customHeight="1">
      <c r="A10" s="146">
        <v>851</v>
      </c>
      <c r="B10" s="147">
        <v>85154</v>
      </c>
      <c r="C10" s="147"/>
      <c r="D10" s="149"/>
      <c r="E10" s="149"/>
      <c r="F10" s="149"/>
      <c r="G10" s="149">
        <v>2448</v>
      </c>
      <c r="H10" s="149">
        <v>2448</v>
      </c>
      <c r="I10" s="149">
        <f>ROUND((H10/G10)*100,2)</f>
        <v>100</v>
      </c>
      <c r="J10" s="149">
        <v>2448</v>
      </c>
      <c r="K10" s="149">
        <v>2448</v>
      </c>
      <c r="L10" s="149">
        <f>ROUND((K10/J10)*100,2)</f>
        <v>100</v>
      </c>
      <c r="M10" s="150"/>
      <c r="N10" s="150"/>
      <c r="O10" s="150"/>
      <c r="P10" s="150"/>
      <c r="Q10" s="150"/>
      <c r="R10" s="149"/>
      <c r="S10" s="150">
        <v>2448</v>
      </c>
      <c r="T10" s="149">
        <v>2448</v>
      </c>
      <c r="U10" s="149">
        <f>ROUND((T10/S10)*100,2)</f>
        <v>100</v>
      </c>
      <c r="V10" s="150"/>
      <c r="W10" s="150"/>
      <c r="X10" s="150"/>
      <c r="Y10" s="150"/>
      <c r="Z10" s="150"/>
      <c r="AA10" s="150"/>
      <c r="AB10" s="150"/>
      <c r="AC10" s="365"/>
      <c r="AD10" s="149"/>
    </row>
    <row r="11" spans="1:30" ht="15.75" customHeight="1">
      <c r="A11" s="146">
        <v>900</v>
      </c>
      <c r="B11" s="147">
        <v>90001</v>
      </c>
      <c r="C11" s="172"/>
      <c r="D11" s="149"/>
      <c r="E11" s="149"/>
      <c r="F11" s="149"/>
      <c r="G11" s="149">
        <v>30000</v>
      </c>
      <c r="H11" s="149">
        <v>29145.58</v>
      </c>
      <c r="I11" s="149">
        <f>ROUND((H11/G11)*100,2)</f>
        <v>97.15</v>
      </c>
      <c r="J11" s="149"/>
      <c r="K11" s="363"/>
      <c r="L11" s="149"/>
      <c r="M11" s="150"/>
      <c r="N11" s="150"/>
      <c r="O11" s="150"/>
      <c r="P11" s="150"/>
      <c r="Q11" s="150"/>
      <c r="R11" s="150"/>
      <c r="S11" s="150"/>
      <c r="T11" s="365"/>
      <c r="U11" s="150"/>
      <c r="V11" s="150"/>
      <c r="W11" s="150"/>
      <c r="X11" s="150"/>
      <c r="Y11" s="150"/>
      <c r="Z11" s="150"/>
      <c r="AA11" s="150"/>
      <c r="AB11" s="150">
        <v>30000</v>
      </c>
      <c r="AC11" s="150">
        <v>29145.58</v>
      </c>
      <c r="AD11" s="149">
        <f>ROUND((AC11/AB11)*100,2)</f>
        <v>97.15</v>
      </c>
    </row>
    <row r="12" spans="1:30" ht="58.5" customHeight="1">
      <c r="A12" s="561" t="s">
        <v>447</v>
      </c>
      <c r="B12" s="562"/>
      <c r="C12" s="563"/>
      <c r="D12" s="149"/>
      <c r="E12" s="149"/>
      <c r="F12" s="149"/>
      <c r="G12" s="149"/>
      <c r="H12" s="363"/>
      <c r="I12" s="149"/>
      <c r="J12" s="149"/>
      <c r="K12" s="363"/>
      <c r="L12" s="149"/>
      <c r="M12" s="150"/>
      <c r="N12" s="150"/>
      <c r="O12" s="150"/>
      <c r="P12" s="150"/>
      <c r="Q12" s="150"/>
      <c r="R12" s="150"/>
      <c r="S12" s="150"/>
      <c r="T12" s="365"/>
      <c r="U12" s="150"/>
      <c r="V12" s="150"/>
      <c r="W12" s="150"/>
      <c r="X12" s="150"/>
      <c r="Y12" s="150"/>
      <c r="Z12" s="150"/>
      <c r="AA12" s="150"/>
      <c r="AB12" s="150"/>
      <c r="AC12" s="365"/>
      <c r="AD12" s="149"/>
    </row>
    <row r="13" spans="1:30" s="446" customFormat="1" ht="12.75" customHeight="1">
      <c r="A13" s="146">
        <v>10</v>
      </c>
      <c r="B13" s="147">
        <v>1095</v>
      </c>
      <c r="C13" s="323">
        <v>2710</v>
      </c>
      <c r="D13" s="149">
        <v>20000</v>
      </c>
      <c r="E13" s="149">
        <v>19414.19</v>
      </c>
      <c r="F13" s="149">
        <f>ROUND((E13/D13)*100,2)</f>
        <v>97.07</v>
      </c>
      <c r="G13" s="149">
        <v>25688</v>
      </c>
      <c r="H13" s="149">
        <v>24935.59</v>
      </c>
      <c r="I13" s="149">
        <f>ROUND((H13/G13)*100,2)</f>
        <v>97.07</v>
      </c>
      <c r="J13" s="149">
        <v>25688</v>
      </c>
      <c r="K13" s="149">
        <v>24935.59</v>
      </c>
      <c r="L13" s="149">
        <f>ROUND((K13/J13)*100,2)</f>
        <v>97.07</v>
      </c>
      <c r="M13" s="365"/>
      <c r="N13" s="365"/>
      <c r="O13" s="363"/>
      <c r="P13" s="365"/>
      <c r="Q13" s="365"/>
      <c r="R13" s="363"/>
      <c r="S13" s="365"/>
      <c r="T13" s="365"/>
      <c r="U13" s="363"/>
      <c r="V13" s="365"/>
      <c r="W13" s="365"/>
      <c r="X13" s="363"/>
      <c r="Y13" s="365"/>
      <c r="Z13" s="365"/>
      <c r="AA13" s="363"/>
      <c r="AB13" s="363"/>
      <c r="AC13" s="363"/>
      <c r="AD13" s="363"/>
    </row>
    <row r="14" spans="1:30" ht="12.75" customHeight="1">
      <c r="A14" s="146">
        <v>801</v>
      </c>
      <c r="B14" s="147">
        <v>80101</v>
      </c>
      <c r="C14" s="323">
        <v>2710</v>
      </c>
      <c r="D14" s="149">
        <v>20000</v>
      </c>
      <c r="E14" s="149">
        <v>20000</v>
      </c>
      <c r="F14" s="149">
        <f>ROUND((E14/D14)*100,2)</f>
        <v>100</v>
      </c>
      <c r="G14" s="149">
        <v>20000</v>
      </c>
      <c r="H14" s="149">
        <v>20000</v>
      </c>
      <c r="I14" s="149">
        <f>ROUND((H14/G14)*100,2)</f>
        <v>100</v>
      </c>
      <c r="J14" s="149">
        <v>20000</v>
      </c>
      <c r="K14" s="149">
        <v>20000</v>
      </c>
      <c r="L14" s="149">
        <f>ROUND((K14/J14)*100,2)</f>
        <v>100</v>
      </c>
      <c r="M14" s="150"/>
      <c r="N14" s="150"/>
      <c r="O14" s="149"/>
      <c r="P14" s="150"/>
      <c r="Q14" s="150"/>
      <c r="R14" s="149"/>
      <c r="S14" s="150"/>
      <c r="T14" s="365"/>
      <c r="U14" s="149"/>
      <c r="V14" s="150"/>
      <c r="W14" s="150"/>
      <c r="X14" s="149"/>
      <c r="Y14" s="150"/>
      <c r="Z14" s="150"/>
      <c r="AA14" s="149"/>
      <c r="AB14" s="149"/>
      <c r="AC14" s="149"/>
      <c r="AD14" s="149"/>
    </row>
    <row r="15" spans="1:30" ht="12.75" customHeight="1">
      <c r="A15" s="146">
        <v>600</v>
      </c>
      <c r="B15" s="147">
        <v>60014</v>
      </c>
      <c r="C15" s="147"/>
      <c r="D15" s="149"/>
      <c r="E15" s="149"/>
      <c r="F15" s="173"/>
      <c r="G15" s="149">
        <v>365000</v>
      </c>
      <c r="H15" s="149">
        <v>339499.6</v>
      </c>
      <c r="I15" s="149">
        <f>ROUND((H15/G15)*100,2)</f>
        <v>93.01</v>
      </c>
      <c r="J15" s="149"/>
      <c r="K15" s="363"/>
      <c r="L15" s="149"/>
      <c r="M15" s="150"/>
      <c r="N15" s="150"/>
      <c r="O15" s="149"/>
      <c r="P15" s="150"/>
      <c r="Q15" s="150"/>
      <c r="R15" s="149"/>
      <c r="S15" s="150"/>
      <c r="T15" s="365"/>
      <c r="U15" s="149"/>
      <c r="V15" s="150"/>
      <c r="W15" s="150"/>
      <c r="X15" s="149"/>
      <c r="Y15" s="150"/>
      <c r="Z15" s="150"/>
      <c r="AA15" s="149"/>
      <c r="AB15" s="149">
        <v>365000</v>
      </c>
      <c r="AC15" s="149">
        <v>339499.6</v>
      </c>
      <c r="AD15" s="149">
        <f>ROUND((AC15/AB15)*100,2)</f>
        <v>93.01</v>
      </c>
    </row>
    <row r="16" spans="1:30" ht="12.75" customHeight="1">
      <c r="A16" s="146">
        <v>600</v>
      </c>
      <c r="B16" s="147">
        <v>60014</v>
      </c>
      <c r="C16" s="147"/>
      <c r="D16" s="149"/>
      <c r="E16" s="149"/>
      <c r="F16" s="173"/>
      <c r="G16" s="149">
        <v>90000</v>
      </c>
      <c r="H16" s="149">
        <v>88002.44</v>
      </c>
      <c r="I16" s="149">
        <f>ROUND((H16/G16)*100,2)</f>
        <v>97.78</v>
      </c>
      <c r="J16" s="149"/>
      <c r="K16" s="363"/>
      <c r="L16" s="149"/>
      <c r="M16" s="150"/>
      <c r="N16" s="150"/>
      <c r="O16" s="149"/>
      <c r="P16" s="150"/>
      <c r="Q16" s="150"/>
      <c r="R16" s="149"/>
      <c r="S16" s="150"/>
      <c r="T16" s="365"/>
      <c r="U16" s="149"/>
      <c r="V16" s="150"/>
      <c r="W16" s="150"/>
      <c r="X16" s="149"/>
      <c r="Y16" s="150"/>
      <c r="Z16" s="150"/>
      <c r="AA16" s="149"/>
      <c r="AB16" s="149">
        <v>90000</v>
      </c>
      <c r="AC16" s="149">
        <v>88002.44</v>
      </c>
      <c r="AD16" s="149">
        <f>ROUND((AC16/AB16)*100,2)</f>
        <v>97.78</v>
      </c>
    </row>
    <row r="17" spans="1:30" ht="12.75" customHeight="1">
      <c r="A17" s="146">
        <v>926</v>
      </c>
      <c r="B17" s="147">
        <v>92601</v>
      </c>
      <c r="C17" s="323">
        <v>6300</v>
      </c>
      <c r="D17" s="149">
        <v>333000</v>
      </c>
      <c r="E17" s="149">
        <v>0</v>
      </c>
      <c r="F17" s="149">
        <f>ROUND((E17/D17)*100,2)</f>
        <v>0</v>
      </c>
      <c r="G17" s="149">
        <v>333000</v>
      </c>
      <c r="H17" s="149">
        <v>333000</v>
      </c>
      <c r="I17" s="149">
        <f>ROUND((H17/G17)*100,2)</f>
        <v>100</v>
      </c>
      <c r="J17" s="149"/>
      <c r="K17" s="149"/>
      <c r="L17" s="149"/>
      <c r="M17" s="150"/>
      <c r="N17" s="150"/>
      <c r="O17" s="149"/>
      <c r="P17" s="150"/>
      <c r="Q17" s="150"/>
      <c r="R17" s="149"/>
      <c r="S17" s="150"/>
      <c r="T17" s="365"/>
      <c r="U17" s="149"/>
      <c r="V17" s="150"/>
      <c r="W17" s="150"/>
      <c r="X17" s="149"/>
      <c r="Y17" s="150"/>
      <c r="Z17" s="150"/>
      <c r="AA17" s="149"/>
      <c r="AB17" s="149">
        <v>333000</v>
      </c>
      <c r="AC17" s="149">
        <v>333000</v>
      </c>
      <c r="AD17" s="149">
        <f>ROUND((AC17/AB17)*100,2)</f>
        <v>100</v>
      </c>
    </row>
    <row r="18" spans="1:30" ht="15.75" customHeight="1">
      <c r="A18" s="146"/>
      <c r="B18" s="147"/>
      <c r="C18" s="172"/>
      <c r="D18" s="149"/>
      <c r="E18" s="149"/>
      <c r="F18" s="149"/>
      <c r="G18" s="149"/>
      <c r="H18" s="149"/>
      <c r="I18" s="149"/>
      <c r="J18" s="149"/>
      <c r="K18" s="149"/>
      <c r="L18" s="149"/>
      <c r="M18" s="150"/>
      <c r="N18" s="150"/>
      <c r="O18" s="150"/>
      <c r="P18" s="150"/>
      <c r="Q18" s="150"/>
      <c r="R18" s="150"/>
      <c r="S18" s="150"/>
      <c r="T18" s="365"/>
      <c r="U18" s="150"/>
      <c r="V18" s="150"/>
      <c r="W18" s="150"/>
      <c r="X18" s="150"/>
      <c r="Y18" s="150"/>
      <c r="Z18" s="150"/>
      <c r="AA18" s="150"/>
      <c r="AB18" s="150"/>
      <c r="AC18" s="365"/>
      <c r="AD18" s="150"/>
    </row>
    <row r="19" spans="1:30" ht="15.75" customHeight="1">
      <c r="A19" s="146"/>
      <c r="B19" s="147"/>
      <c r="C19" s="172"/>
      <c r="D19" s="149"/>
      <c r="E19" s="149"/>
      <c r="F19" s="149"/>
      <c r="G19" s="149"/>
      <c r="H19" s="363"/>
      <c r="I19" s="149"/>
      <c r="J19" s="149"/>
      <c r="K19" s="363"/>
      <c r="L19" s="149"/>
      <c r="M19" s="150"/>
      <c r="N19" s="150"/>
      <c r="O19" s="150"/>
      <c r="P19" s="150"/>
      <c r="Q19" s="150"/>
      <c r="R19" s="150"/>
      <c r="S19" s="150"/>
      <c r="T19" s="365"/>
      <c r="U19" s="150"/>
      <c r="V19" s="150"/>
      <c r="W19" s="150"/>
      <c r="X19" s="150"/>
      <c r="Y19" s="150"/>
      <c r="Z19" s="150"/>
      <c r="AA19" s="150"/>
      <c r="AB19" s="150"/>
      <c r="AC19" s="365"/>
      <c r="AD19" s="150"/>
    </row>
    <row r="20" spans="1:30" s="135" customFormat="1" ht="18" customHeight="1">
      <c r="A20" s="548" t="s">
        <v>496</v>
      </c>
      <c r="B20" s="549"/>
      <c r="C20" s="549"/>
      <c r="D20" s="123">
        <f>SUM(D9:D19)</f>
        <v>373000</v>
      </c>
      <c r="E20" s="123">
        <f>SUM(E9:E19)</f>
        <v>39414.19</v>
      </c>
      <c r="F20" s="140">
        <f>ROUND((E20/D20)*100,2)</f>
        <v>10.57</v>
      </c>
      <c r="G20" s="123">
        <f>SUM(G9:G19)</f>
        <v>881436</v>
      </c>
      <c r="H20" s="123">
        <f>SUM(H9:H19)</f>
        <v>852313.21</v>
      </c>
      <c r="I20" s="140">
        <f>ROUND((H20/G20)*100,2)</f>
        <v>96.7</v>
      </c>
      <c r="J20" s="123">
        <f>SUM(J9:J19)</f>
        <v>63436</v>
      </c>
      <c r="K20" s="123">
        <f>SUM(K9:K19)</f>
        <v>62665.59</v>
      </c>
      <c r="L20" s="140">
        <f>ROUND((K20/J20)*100,2)</f>
        <v>98.79</v>
      </c>
      <c r="M20" s="123">
        <f>SUM(M9:M19)</f>
        <v>0</v>
      </c>
      <c r="N20" s="123">
        <f>SUM(N9:N19)</f>
        <v>0</v>
      </c>
      <c r="O20" s="140">
        <v>0</v>
      </c>
      <c r="P20" s="123">
        <f>SUM(P9:P19)</f>
        <v>0</v>
      </c>
      <c r="Q20" s="123">
        <f>SUM(Q9:Q19)</f>
        <v>0</v>
      </c>
      <c r="R20" s="140">
        <v>0</v>
      </c>
      <c r="S20" s="123">
        <f>SUM(S9:S19)</f>
        <v>17748</v>
      </c>
      <c r="T20" s="123">
        <f>SUM(T9:T19)</f>
        <v>17730</v>
      </c>
      <c r="U20" s="140">
        <f>ROUND((T20/S20)*100,2)</f>
        <v>99.9</v>
      </c>
      <c r="V20" s="123">
        <f>SUM(V9:V19)</f>
        <v>0</v>
      </c>
      <c r="W20" s="123">
        <f>SUM(W9:W19)</f>
        <v>0</v>
      </c>
      <c r="X20" s="140">
        <v>0</v>
      </c>
      <c r="Y20" s="123">
        <f>SUM(Y9:Y19)</f>
        <v>0</v>
      </c>
      <c r="Z20" s="123">
        <f>SUM(Z9:Z19)</f>
        <v>0</v>
      </c>
      <c r="AA20" s="140">
        <v>0</v>
      </c>
      <c r="AB20" s="123">
        <f>SUM(AB9:AB19)</f>
        <v>818000</v>
      </c>
      <c r="AC20" s="123">
        <f>SUM(AC9:AC19)</f>
        <v>789647.62</v>
      </c>
      <c r="AD20" s="140">
        <f>ROUND((AC20/AB20)*100,2)</f>
        <v>96.53</v>
      </c>
    </row>
    <row r="21" spans="11:29" ht="8.25">
      <c r="K21" s="368"/>
      <c r="AC21" s="368"/>
    </row>
    <row r="25" ht="8.25">
      <c r="AC25" s="169" t="s">
        <v>254</v>
      </c>
    </row>
  </sheetData>
  <mergeCells count="19">
    <mergeCell ref="M5:O5"/>
    <mergeCell ref="P5:R5"/>
    <mergeCell ref="A20:C20"/>
    <mergeCell ref="C3:C6"/>
    <mergeCell ref="D3:F5"/>
    <mergeCell ref="G3:I5"/>
    <mergeCell ref="J3:Z3"/>
    <mergeCell ref="A8:C8"/>
    <mergeCell ref="A12:C12"/>
    <mergeCell ref="AB1:AC1"/>
    <mergeCell ref="AB3:AD5"/>
    <mergeCell ref="A3:A6"/>
    <mergeCell ref="B3:B6"/>
    <mergeCell ref="V5:X5"/>
    <mergeCell ref="Y5:AA5"/>
    <mergeCell ref="M4:AA4"/>
    <mergeCell ref="A2:Z2"/>
    <mergeCell ref="S5:U5"/>
    <mergeCell ref="J4:L5"/>
  </mergeCells>
  <printOptions/>
  <pageMargins left="0.1968503937007874" right="0" top="0.984251968503937" bottom="0.5511811023622047" header="0.3937007874015748" footer="0.2362204724409449"/>
  <pageSetup horizontalDpi="600" verticalDpi="600" orientation="landscape" paperSize="9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19"/>
  <sheetViews>
    <sheetView zoomScale="150" zoomScaleNormal="150" workbookViewId="0" topLeftCell="A1">
      <pane ySplit="6" topLeftCell="BM7" activePane="bottomLeft" state="frozen"/>
      <selection pane="topLeft" activeCell="B1" sqref="B1"/>
      <selection pane="bottomLeft" activeCell="A2" sqref="A2:X2"/>
    </sheetView>
  </sheetViews>
  <sheetFormatPr defaultColWidth="9.00390625" defaultRowHeight="12.75"/>
  <cols>
    <col min="1" max="1" width="3.625" style="166" customWidth="1"/>
    <col min="2" max="2" width="4.125" style="167" customWidth="1"/>
    <col min="3" max="3" width="4.75390625" style="167" customWidth="1"/>
    <col min="4" max="4" width="8.00390625" style="169" customWidth="1"/>
    <col min="5" max="5" width="6.875" style="170" customWidth="1"/>
    <col min="6" max="6" width="3.875" style="171" customWidth="1"/>
    <col min="7" max="7" width="7.875" style="169" customWidth="1"/>
    <col min="8" max="8" width="7.125" style="170" customWidth="1"/>
    <col min="9" max="9" width="4.00390625" style="171" customWidth="1"/>
    <col min="10" max="10" width="6.75390625" style="169" customWidth="1"/>
    <col min="11" max="11" width="6.875" style="169" customWidth="1"/>
    <col min="12" max="12" width="4.125" style="169" customWidth="1"/>
    <col min="13" max="13" width="5.625" style="169" customWidth="1"/>
    <col min="14" max="14" width="6.25390625" style="169" customWidth="1"/>
    <col min="15" max="15" width="3.75390625" style="169" customWidth="1"/>
    <col min="16" max="16" width="4.00390625" style="169" customWidth="1"/>
    <col min="17" max="17" width="4.75390625" style="169" customWidth="1"/>
    <col min="18" max="18" width="3.25390625" style="169" customWidth="1"/>
    <col min="19" max="19" width="7.375" style="169" customWidth="1"/>
    <col min="20" max="20" width="7.125" style="169" customWidth="1"/>
    <col min="21" max="21" width="3.75390625" style="169" customWidth="1"/>
    <col min="22" max="22" width="3.375" style="169" customWidth="1"/>
    <col min="23" max="23" width="4.25390625" style="169" customWidth="1"/>
    <col min="24" max="24" width="3.625" style="169" customWidth="1"/>
    <col min="25" max="16384" width="9.125" style="151" customWidth="1"/>
  </cols>
  <sheetData>
    <row r="1" spans="4:24" s="131" customFormat="1" ht="16.5" customHeight="1"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585" t="s">
        <v>255</v>
      </c>
      <c r="X1" s="586"/>
    </row>
    <row r="2" spans="1:24" s="122" customFormat="1" ht="56.25" customHeight="1">
      <c r="A2" s="564" t="s">
        <v>7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  <c r="W2" s="565"/>
      <c r="X2" s="565"/>
    </row>
    <row r="3" spans="1:24" s="124" customFormat="1" ht="8.25" customHeight="1">
      <c r="A3" s="539" t="s">
        <v>20</v>
      </c>
      <c r="B3" s="540" t="s">
        <v>21</v>
      </c>
      <c r="C3" s="566" t="s">
        <v>22</v>
      </c>
      <c r="D3" s="568" t="s">
        <v>248</v>
      </c>
      <c r="E3" s="569"/>
      <c r="F3" s="570"/>
      <c r="G3" s="568" t="s">
        <v>247</v>
      </c>
      <c r="H3" s="569"/>
      <c r="I3" s="570"/>
      <c r="J3" s="554" t="s">
        <v>82</v>
      </c>
      <c r="K3" s="555"/>
      <c r="L3" s="555"/>
      <c r="M3" s="555"/>
      <c r="N3" s="555"/>
      <c r="O3" s="555"/>
      <c r="P3" s="555"/>
      <c r="Q3" s="555"/>
      <c r="R3" s="555"/>
      <c r="S3" s="556"/>
      <c r="T3" s="556"/>
      <c r="U3" s="556"/>
      <c r="V3" s="578" t="s">
        <v>56</v>
      </c>
      <c r="W3" s="579"/>
      <c r="X3" s="580"/>
    </row>
    <row r="4" spans="1:24" s="124" customFormat="1" ht="8.25" customHeight="1">
      <c r="A4" s="539"/>
      <c r="B4" s="540"/>
      <c r="C4" s="567"/>
      <c r="D4" s="571"/>
      <c r="E4" s="572"/>
      <c r="F4" s="573"/>
      <c r="G4" s="571"/>
      <c r="H4" s="572"/>
      <c r="I4" s="573"/>
      <c r="J4" s="578" t="s">
        <v>54</v>
      </c>
      <c r="K4" s="579"/>
      <c r="L4" s="580"/>
      <c r="M4" s="554" t="s">
        <v>24</v>
      </c>
      <c r="N4" s="555"/>
      <c r="O4" s="555"/>
      <c r="P4" s="555"/>
      <c r="Q4" s="555"/>
      <c r="R4" s="555"/>
      <c r="S4" s="555"/>
      <c r="T4" s="555"/>
      <c r="U4" s="555"/>
      <c r="V4" s="587"/>
      <c r="W4" s="588"/>
      <c r="X4" s="589"/>
    </row>
    <row r="5" spans="1:24" s="124" customFormat="1" ht="15" customHeight="1">
      <c r="A5" s="539"/>
      <c r="B5" s="540"/>
      <c r="C5" s="567"/>
      <c r="D5" s="574"/>
      <c r="E5" s="575"/>
      <c r="F5" s="576"/>
      <c r="G5" s="574"/>
      <c r="H5" s="575"/>
      <c r="I5" s="576"/>
      <c r="J5" s="581"/>
      <c r="K5" s="582"/>
      <c r="L5" s="583"/>
      <c r="M5" s="541" t="s">
        <v>362</v>
      </c>
      <c r="N5" s="542"/>
      <c r="O5" s="543"/>
      <c r="P5" s="554" t="s">
        <v>264</v>
      </c>
      <c r="Q5" s="555"/>
      <c r="R5" s="577"/>
      <c r="S5" s="584" t="s">
        <v>363</v>
      </c>
      <c r="T5" s="584"/>
      <c r="U5" s="584"/>
      <c r="V5" s="581"/>
      <c r="W5" s="582"/>
      <c r="X5" s="583"/>
    </row>
    <row r="6" spans="1:24" s="130" customFormat="1" ht="12" customHeight="1">
      <c r="A6" s="539"/>
      <c r="B6" s="540"/>
      <c r="C6" s="567"/>
      <c r="D6" s="129" t="s">
        <v>233</v>
      </c>
      <c r="E6" s="129" t="s">
        <v>234</v>
      </c>
      <c r="F6" s="128" t="s">
        <v>235</v>
      </c>
      <c r="G6" s="129" t="s">
        <v>233</v>
      </c>
      <c r="H6" s="129" t="s">
        <v>234</v>
      </c>
      <c r="I6" s="128" t="s">
        <v>235</v>
      </c>
      <c r="J6" s="127" t="s">
        <v>233</v>
      </c>
      <c r="K6" s="127" t="s">
        <v>236</v>
      </c>
      <c r="L6" s="127" t="s">
        <v>235</v>
      </c>
      <c r="M6" s="128" t="s">
        <v>233</v>
      </c>
      <c r="N6" s="128" t="s">
        <v>236</v>
      </c>
      <c r="O6" s="128" t="s">
        <v>235</v>
      </c>
      <c r="P6" s="128" t="s">
        <v>233</v>
      </c>
      <c r="Q6" s="128" t="s">
        <v>236</v>
      </c>
      <c r="R6" s="128" t="s">
        <v>235</v>
      </c>
      <c r="S6" s="128" t="s">
        <v>233</v>
      </c>
      <c r="T6" s="128" t="s">
        <v>236</v>
      </c>
      <c r="U6" s="128" t="s">
        <v>235</v>
      </c>
      <c r="V6" s="128" t="s">
        <v>233</v>
      </c>
      <c r="W6" s="128" t="s">
        <v>236</v>
      </c>
      <c r="X6" s="128" t="s">
        <v>235</v>
      </c>
    </row>
    <row r="7" spans="1:24" s="209" customFormat="1" ht="8.25" customHeight="1">
      <c r="A7" s="205">
        <v>1</v>
      </c>
      <c r="B7" s="205">
        <v>2</v>
      </c>
      <c r="C7" s="205">
        <v>3</v>
      </c>
      <c r="D7" s="206">
        <v>4</v>
      </c>
      <c r="E7" s="206">
        <v>5</v>
      </c>
      <c r="F7" s="207">
        <v>6</v>
      </c>
      <c r="G7" s="206">
        <v>7</v>
      </c>
      <c r="H7" s="206">
        <v>8</v>
      </c>
      <c r="I7" s="207">
        <v>9</v>
      </c>
      <c r="J7" s="208">
        <v>10</v>
      </c>
      <c r="K7" s="208">
        <v>11</v>
      </c>
      <c r="L7" s="208">
        <v>12</v>
      </c>
      <c r="M7" s="207">
        <v>13</v>
      </c>
      <c r="N7" s="207">
        <v>14</v>
      </c>
      <c r="O7" s="207">
        <v>15</v>
      </c>
      <c r="P7" s="207">
        <v>16</v>
      </c>
      <c r="Q7" s="207">
        <v>17</v>
      </c>
      <c r="R7" s="207">
        <v>18</v>
      </c>
      <c r="S7" s="207">
        <v>19</v>
      </c>
      <c r="T7" s="207">
        <v>20</v>
      </c>
      <c r="U7" s="207">
        <v>21</v>
      </c>
      <c r="V7" s="207">
        <v>22</v>
      </c>
      <c r="W7" s="207">
        <v>23</v>
      </c>
      <c r="X7" s="207">
        <v>24</v>
      </c>
    </row>
    <row r="8" spans="1:24" s="195" customFormat="1" ht="24.75" customHeight="1">
      <c r="A8" s="146">
        <v>10</v>
      </c>
      <c r="B8" s="147">
        <v>1095</v>
      </c>
      <c r="C8" s="194">
        <v>2010</v>
      </c>
      <c r="D8" s="197">
        <v>13834</v>
      </c>
      <c r="E8" s="197">
        <v>13832.56</v>
      </c>
      <c r="F8" s="149">
        <f aca="true" t="shared" si="0" ref="F8:F16">ROUND((E8/D8)*100,2)</f>
        <v>99.99</v>
      </c>
      <c r="G8" s="197">
        <v>13834</v>
      </c>
      <c r="H8" s="197">
        <v>13832.56</v>
      </c>
      <c r="I8" s="149">
        <f>ROUND((H8/G8)*100,2)</f>
        <v>99.99</v>
      </c>
      <c r="J8" s="197">
        <v>13834</v>
      </c>
      <c r="K8" s="197">
        <v>13832.56</v>
      </c>
      <c r="L8" s="149">
        <f aca="true" t="shared" si="1" ref="L8:L16">ROUND((K8/J8)*100,2)</f>
        <v>99.99</v>
      </c>
      <c r="M8" s="196"/>
      <c r="N8" s="364"/>
      <c r="O8" s="364"/>
      <c r="P8" s="196"/>
      <c r="Q8" s="196"/>
      <c r="R8" s="196"/>
      <c r="S8" s="196">
        <v>13834</v>
      </c>
      <c r="T8" s="197">
        <v>13832.56</v>
      </c>
      <c r="U8" s="149">
        <f aca="true" t="shared" si="2" ref="U8:U16">ROUND((T8/S8)*100,2)</f>
        <v>99.99</v>
      </c>
      <c r="V8" s="196"/>
      <c r="W8" s="196"/>
      <c r="X8" s="196"/>
    </row>
    <row r="9" spans="1:24" ht="24.75" customHeight="1">
      <c r="A9" s="146">
        <v>750</v>
      </c>
      <c r="B9" s="147">
        <v>75011</v>
      </c>
      <c r="C9" s="194">
        <v>2010</v>
      </c>
      <c r="D9" s="149">
        <v>41775</v>
      </c>
      <c r="E9" s="149">
        <v>41775</v>
      </c>
      <c r="F9" s="149">
        <f t="shared" si="0"/>
        <v>100</v>
      </c>
      <c r="G9" s="149">
        <v>41775</v>
      </c>
      <c r="H9" s="149">
        <v>41775</v>
      </c>
      <c r="I9" s="149">
        <f aca="true" t="shared" si="3" ref="I9:I16">ROUND((H9/G9)*100,2)</f>
        <v>100</v>
      </c>
      <c r="J9" s="149">
        <v>41775</v>
      </c>
      <c r="K9" s="149">
        <v>41775</v>
      </c>
      <c r="L9" s="149">
        <f t="shared" si="1"/>
        <v>100</v>
      </c>
      <c r="M9" s="150">
        <v>37500</v>
      </c>
      <c r="N9" s="150">
        <v>37500</v>
      </c>
      <c r="O9" s="149">
        <f>ROUND((N9/M9)*100,2)</f>
        <v>100</v>
      </c>
      <c r="P9" s="150"/>
      <c r="Q9" s="150"/>
      <c r="R9" s="150"/>
      <c r="S9" s="150">
        <v>4275</v>
      </c>
      <c r="T9" s="150">
        <v>4275</v>
      </c>
      <c r="U9" s="149">
        <f t="shared" si="2"/>
        <v>100</v>
      </c>
      <c r="V9" s="149"/>
      <c r="W9" s="149"/>
      <c r="X9" s="149"/>
    </row>
    <row r="10" spans="1:24" ht="24.75" customHeight="1">
      <c r="A10" s="146">
        <v>751</v>
      </c>
      <c r="B10" s="147">
        <v>75101</v>
      </c>
      <c r="C10" s="194">
        <v>2010</v>
      </c>
      <c r="D10" s="149">
        <v>1065</v>
      </c>
      <c r="E10" s="149">
        <v>1065</v>
      </c>
      <c r="F10" s="149">
        <f t="shared" si="0"/>
        <v>100</v>
      </c>
      <c r="G10" s="149">
        <v>1065</v>
      </c>
      <c r="H10" s="149">
        <v>1065</v>
      </c>
      <c r="I10" s="149">
        <f t="shared" si="3"/>
        <v>100</v>
      </c>
      <c r="J10" s="149">
        <v>1065</v>
      </c>
      <c r="K10" s="149">
        <v>1065</v>
      </c>
      <c r="L10" s="149">
        <f t="shared" si="1"/>
        <v>100</v>
      </c>
      <c r="M10" s="150"/>
      <c r="N10" s="365"/>
      <c r="O10" s="149"/>
      <c r="P10" s="150"/>
      <c r="Q10" s="150"/>
      <c r="R10" s="150"/>
      <c r="S10" s="150">
        <v>1065</v>
      </c>
      <c r="T10" s="149">
        <v>1065</v>
      </c>
      <c r="U10" s="149">
        <f t="shared" si="2"/>
        <v>100</v>
      </c>
      <c r="V10" s="150"/>
      <c r="W10" s="150"/>
      <c r="X10" s="150"/>
    </row>
    <row r="11" spans="1:24" ht="24.75" customHeight="1">
      <c r="A11" s="146">
        <v>751</v>
      </c>
      <c r="B11" s="147">
        <v>75109</v>
      </c>
      <c r="C11" s="194">
        <v>2010</v>
      </c>
      <c r="D11" s="149">
        <v>4316</v>
      </c>
      <c r="E11" s="149">
        <v>3646</v>
      </c>
      <c r="F11" s="149">
        <f t="shared" si="0"/>
        <v>84.48</v>
      </c>
      <c r="G11" s="149">
        <v>4316</v>
      </c>
      <c r="H11" s="149">
        <v>3646</v>
      </c>
      <c r="I11" s="149">
        <f t="shared" si="3"/>
        <v>84.48</v>
      </c>
      <c r="J11" s="149">
        <v>4316</v>
      </c>
      <c r="K11" s="149">
        <v>3646</v>
      </c>
      <c r="L11" s="149">
        <f t="shared" si="1"/>
        <v>84.48</v>
      </c>
      <c r="M11" s="150">
        <v>828.75</v>
      </c>
      <c r="N11" s="150">
        <v>828.75</v>
      </c>
      <c r="O11" s="149">
        <f>ROUND((N11/M11)*100,2)</f>
        <v>100</v>
      </c>
      <c r="P11" s="150"/>
      <c r="Q11" s="150"/>
      <c r="R11" s="150"/>
      <c r="S11" s="150">
        <v>3487.25</v>
      </c>
      <c r="T11" s="149">
        <v>2817.25</v>
      </c>
      <c r="U11" s="149">
        <f t="shared" si="2"/>
        <v>80.79</v>
      </c>
      <c r="V11" s="150"/>
      <c r="W11" s="150"/>
      <c r="X11" s="150"/>
    </row>
    <row r="12" spans="1:24" ht="24.75" customHeight="1">
      <c r="A12" s="146">
        <v>751</v>
      </c>
      <c r="B12" s="147">
        <v>75113</v>
      </c>
      <c r="C12" s="194">
        <v>2010</v>
      </c>
      <c r="D12" s="149">
        <v>11140</v>
      </c>
      <c r="E12" s="149">
        <v>11140</v>
      </c>
      <c r="F12" s="149">
        <f t="shared" si="0"/>
        <v>100</v>
      </c>
      <c r="G12" s="149">
        <v>11140</v>
      </c>
      <c r="H12" s="149">
        <v>11140</v>
      </c>
      <c r="I12" s="149">
        <f t="shared" si="3"/>
        <v>100</v>
      </c>
      <c r="J12" s="149">
        <v>11140</v>
      </c>
      <c r="K12" s="149">
        <v>11140</v>
      </c>
      <c r="L12" s="149">
        <f t="shared" si="1"/>
        <v>100</v>
      </c>
      <c r="M12" s="150">
        <v>2489.7</v>
      </c>
      <c r="N12" s="150">
        <v>2489.7</v>
      </c>
      <c r="O12" s="149">
        <f>ROUND((N12/M12)*100,2)</f>
        <v>100</v>
      </c>
      <c r="P12" s="150"/>
      <c r="Q12" s="150"/>
      <c r="R12" s="150"/>
      <c r="S12" s="150">
        <v>8650.3</v>
      </c>
      <c r="T12" s="150">
        <v>8650.3</v>
      </c>
      <c r="U12" s="149">
        <f t="shared" si="2"/>
        <v>100</v>
      </c>
      <c r="V12" s="150"/>
      <c r="W12" s="150"/>
      <c r="X12" s="150"/>
    </row>
    <row r="13" spans="1:24" ht="24.75" customHeight="1">
      <c r="A13" s="146">
        <v>852</v>
      </c>
      <c r="B13" s="147">
        <v>85212</v>
      </c>
      <c r="C13" s="194">
        <v>2010</v>
      </c>
      <c r="D13" s="149">
        <v>1954326</v>
      </c>
      <c r="E13" s="149">
        <v>1954287.7</v>
      </c>
      <c r="F13" s="149">
        <f t="shared" si="0"/>
        <v>100</v>
      </c>
      <c r="G13" s="149">
        <v>1954326</v>
      </c>
      <c r="H13" s="149">
        <v>1954287.7</v>
      </c>
      <c r="I13" s="149">
        <f t="shared" si="3"/>
        <v>100</v>
      </c>
      <c r="J13" s="149">
        <v>1954326</v>
      </c>
      <c r="K13" s="149">
        <v>1954287.7</v>
      </c>
      <c r="L13" s="149">
        <f t="shared" si="1"/>
        <v>100</v>
      </c>
      <c r="M13" s="149">
        <v>67146</v>
      </c>
      <c r="N13" s="149">
        <v>67140.08</v>
      </c>
      <c r="O13" s="149">
        <f>ROUND((N13/M13)*100,2)</f>
        <v>99.99</v>
      </c>
      <c r="P13" s="150"/>
      <c r="Q13" s="150"/>
      <c r="R13" s="150"/>
      <c r="S13" s="150">
        <v>1887180</v>
      </c>
      <c r="T13" s="150">
        <v>1887147.62</v>
      </c>
      <c r="U13" s="149">
        <f t="shared" si="2"/>
        <v>100</v>
      </c>
      <c r="V13" s="149"/>
      <c r="W13" s="149"/>
      <c r="X13" s="149"/>
    </row>
    <row r="14" spans="1:24" ht="24.75" customHeight="1">
      <c r="A14" s="146">
        <v>852</v>
      </c>
      <c r="B14" s="147">
        <v>85213</v>
      </c>
      <c r="C14" s="194">
        <v>2010</v>
      </c>
      <c r="D14" s="149">
        <v>5428</v>
      </c>
      <c r="E14" s="149">
        <v>5324.73</v>
      </c>
      <c r="F14" s="149">
        <f t="shared" si="0"/>
        <v>98.1</v>
      </c>
      <c r="G14" s="149">
        <v>5428</v>
      </c>
      <c r="H14" s="149">
        <v>5324.73</v>
      </c>
      <c r="I14" s="149">
        <f t="shared" si="3"/>
        <v>98.1</v>
      </c>
      <c r="J14" s="149">
        <v>5428</v>
      </c>
      <c r="K14" s="149">
        <v>5324.73</v>
      </c>
      <c r="L14" s="149">
        <f t="shared" si="1"/>
        <v>98.1</v>
      </c>
      <c r="M14" s="149">
        <v>5428</v>
      </c>
      <c r="N14" s="149">
        <v>5324.73</v>
      </c>
      <c r="O14" s="149">
        <f>ROUND((N14/M14)*100,2)</f>
        <v>98.1</v>
      </c>
      <c r="P14" s="150"/>
      <c r="Q14" s="150"/>
      <c r="R14" s="150"/>
      <c r="S14" s="150"/>
      <c r="T14" s="150"/>
      <c r="U14" s="149"/>
      <c r="V14" s="150"/>
      <c r="W14" s="150"/>
      <c r="X14" s="150"/>
    </row>
    <row r="15" spans="1:24" ht="24.75" customHeight="1">
      <c r="A15" s="146">
        <v>852</v>
      </c>
      <c r="B15" s="147">
        <v>85214</v>
      </c>
      <c r="C15" s="194">
        <v>2010</v>
      </c>
      <c r="D15" s="149">
        <v>47861</v>
      </c>
      <c r="E15" s="149">
        <v>47860.7</v>
      </c>
      <c r="F15" s="149">
        <f t="shared" si="0"/>
        <v>100</v>
      </c>
      <c r="G15" s="149">
        <v>47861</v>
      </c>
      <c r="H15" s="149">
        <v>47860.7</v>
      </c>
      <c r="I15" s="149">
        <f t="shared" si="3"/>
        <v>100</v>
      </c>
      <c r="J15" s="149">
        <v>47861</v>
      </c>
      <c r="K15" s="149">
        <v>47860.7</v>
      </c>
      <c r="L15" s="149">
        <f t="shared" si="1"/>
        <v>100</v>
      </c>
      <c r="M15" s="149"/>
      <c r="N15" s="363"/>
      <c r="O15" s="363"/>
      <c r="P15" s="150"/>
      <c r="Q15" s="150"/>
      <c r="R15" s="150"/>
      <c r="S15" s="149">
        <v>47861</v>
      </c>
      <c r="T15" s="149">
        <v>47860.7</v>
      </c>
      <c r="U15" s="149">
        <f t="shared" si="2"/>
        <v>100</v>
      </c>
      <c r="V15" s="150"/>
      <c r="W15" s="150"/>
      <c r="X15" s="150"/>
    </row>
    <row r="16" spans="1:24" s="135" customFormat="1" ht="18" customHeight="1">
      <c r="A16" s="548" t="s">
        <v>8</v>
      </c>
      <c r="B16" s="549"/>
      <c r="C16" s="549"/>
      <c r="D16" s="123">
        <f>SUM(D8:D15)</f>
        <v>2079745</v>
      </c>
      <c r="E16" s="123">
        <f>SUM(E8:E15)</f>
        <v>2078931.69</v>
      </c>
      <c r="F16" s="140">
        <f t="shared" si="0"/>
        <v>99.96</v>
      </c>
      <c r="G16" s="123">
        <f>SUM(G8:G15)</f>
        <v>2079745</v>
      </c>
      <c r="H16" s="123">
        <f>SUM(H8:H15)</f>
        <v>2078931.69</v>
      </c>
      <c r="I16" s="140">
        <f t="shared" si="3"/>
        <v>99.96</v>
      </c>
      <c r="J16" s="123">
        <f>SUM(J8:J15)</f>
        <v>2079745</v>
      </c>
      <c r="K16" s="123">
        <f>SUM(K8:K15)</f>
        <v>2078931.69</v>
      </c>
      <c r="L16" s="140">
        <f t="shared" si="1"/>
        <v>99.96</v>
      </c>
      <c r="M16" s="123">
        <f>SUM(M8:M15)</f>
        <v>113392.45</v>
      </c>
      <c r="N16" s="123">
        <f>SUM(N8:N15)</f>
        <v>113283.26</v>
      </c>
      <c r="O16" s="140">
        <f>ROUND((N16/M16)*100,2)</f>
        <v>99.9</v>
      </c>
      <c r="P16" s="123">
        <f>SUM(P8:P15)</f>
        <v>0</v>
      </c>
      <c r="Q16" s="123">
        <f>SUM(Q8:Q15)</f>
        <v>0</v>
      </c>
      <c r="R16" s="140">
        <v>0</v>
      </c>
      <c r="S16" s="123">
        <f>SUM(S8:S15)</f>
        <v>1966352.55</v>
      </c>
      <c r="T16" s="123">
        <f>SUM(T8:T15)</f>
        <v>1965648.4300000002</v>
      </c>
      <c r="U16" s="140">
        <f t="shared" si="2"/>
        <v>99.96</v>
      </c>
      <c r="V16" s="123">
        <f>SUM(V8:V15)</f>
        <v>0</v>
      </c>
      <c r="W16" s="123">
        <f>SUM(W8:W15)</f>
        <v>0</v>
      </c>
      <c r="X16" s="140">
        <v>0</v>
      </c>
    </row>
    <row r="19" spans="16:19" ht="8.25">
      <c r="P19" s="169" t="s">
        <v>254</v>
      </c>
      <c r="S19" s="169" t="s">
        <v>254</v>
      </c>
    </row>
  </sheetData>
  <mergeCells count="15">
    <mergeCell ref="S5:U5"/>
    <mergeCell ref="W1:X1"/>
    <mergeCell ref="J3:U3"/>
    <mergeCell ref="M4:U4"/>
    <mergeCell ref="V3:X5"/>
    <mergeCell ref="A3:A6"/>
    <mergeCell ref="B3:B6"/>
    <mergeCell ref="A16:C16"/>
    <mergeCell ref="A2:X2"/>
    <mergeCell ref="C3:C6"/>
    <mergeCell ref="D3:F5"/>
    <mergeCell ref="G3:I5"/>
    <mergeCell ref="P5:R5"/>
    <mergeCell ref="J4:L5"/>
    <mergeCell ref="M5:O5"/>
  </mergeCells>
  <printOptions/>
  <pageMargins left="0.984251968503937" right="0" top="0.984251968503937" bottom="0.5511811023622047" header="0.3937007874015748" footer="0.2362204724409449"/>
  <pageSetup horizontalDpi="600" verticalDpi="600" orientation="landscape" paperSize="9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O239"/>
  <sheetViews>
    <sheetView tabSelected="1" workbookViewId="0" topLeftCell="A1">
      <selection activeCell="F239" sqref="F239"/>
    </sheetView>
  </sheetViews>
  <sheetFormatPr defaultColWidth="9.00390625" defaultRowHeight="12.75"/>
  <cols>
    <col min="1" max="1" width="4.75390625" style="42" customWidth="1"/>
    <col min="2" max="2" width="5.625" style="43" customWidth="1"/>
    <col min="3" max="3" width="5.25390625" style="44" customWidth="1"/>
    <col min="4" max="4" width="2.75390625" style="45" hidden="1" customWidth="1"/>
    <col min="5" max="5" width="18.125" style="46" customWidth="1"/>
    <col min="6" max="6" width="10.875" style="48" customWidth="1"/>
    <col min="7" max="7" width="11.00390625" style="47" customWidth="1"/>
    <col min="8" max="8" width="5.875" style="331" customWidth="1"/>
    <col min="9" max="9" width="10.125" style="48" customWidth="1"/>
    <col min="10" max="10" width="10.375" style="47" customWidth="1"/>
    <col min="11" max="11" width="5.625" style="331" customWidth="1"/>
    <col min="12" max="16384" width="9.125" style="49" customWidth="1"/>
  </cols>
  <sheetData>
    <row r="1" spans="7:10" ht="9.75">
      <c r="G1" s="325"/>
      <c r="J1" s="325" t="s">
        <v>174</v>
      </c>
    </row>
    <row r="2" spans="1:67" s="23" customFormat="1" ht="14.25" customHeight="1">
      <c r="A2" s="50"/>
      <c r="B2" s="51"/>
      <c r="C2" s="52"/>
      <c r="D2" s="53"/>
      <c r="E2" s="621" t="s">
        <v>493</v>
      </c>
      <c r="F2" s="622"/>
      <c r="G2" s="622"/>
      <c r="H2" s="622"/>
      <c r="I2" s="401"/>
      <c r="J2" s="401"/>
      <c r="K2" s="401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</row>
    <row r="3" spans="1:67" s="23" customFormat="1" ht="14.25" customHeight="1">
      <c r="A3" s="631" t="s">
        <v>180</v>
      </c>
      <c r="B3" s="635" t="s">
        <v>57</v>
      </c>
      <c r="C3" s="634" t="s">
        <v>181</v>
      </c>
      <c r="D3" s="400"/>
      <c r="E3" s="632" t="s">
        <v>23</v>
      </c>
      <c r="F3" s="592" t="s">
        <v>435</v>
      </c>
      <c r="G3" s="592"/>
      <c r="H3" s="592"/>
      <c r="I3" s="591" t="s">
        <v>436</v>
      </c>
      <c r="J3" s="592"/>
      <c r="K3" s="59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</row>
    <row r="4" spans="1:67" s="56" customFormat="1" ht="45" customHeight="1">
      <c r="A4" s="544"/>
      <c r="B4" s="636"/>
      <c r="C4" s="544"/>
      <c r="D4" s="54"/>
      <c r="E4" s="633"/>
      <c r="F4" s="624" t="s">
        <v>434</v>
      </c>
      <c r="G4" s="594" t="s">
        <v>452</v>
      </c>
      <c r="H4" s="590" t="s">
        <v>182</v>
      </c>
      <c r="I4" s="594" t="s">
        <v>434</v>
      </c>
      <c r="J4" s="594" t="s">
        <v>451</v>
      </c>
      <c r="K4" s="590" t="s">
        <v>182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</row>
    <row r="5" spans="1:67" s="58" customFormat="1" ht="12" customHeight="1">
      <c r="A5" s="544"/>
      <c r="B5" s="636"/>
      <c r="C5" s="544"/>
      <c r="D5" s="57" t="s">
        <v>183</v>
      </c>
      <c r="E5" s="633"/>
      <c r="F5" s="624"/>
      <c r="G5" s="594"/>
      <c r="H5" s="590"/>
      <c r="I5" s="594"/>
      <c r="J5" s="594"/>
      <c r="K5" s="590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</row>
    <row r="6" spans="1:11" s="46" customFormat="1" ht="10.5" customHeight="1">
      <c r="A6" s="625" t="s">
        <v>184</v>
      </c>
      <c r="B6" s="626"/>
      <c r="C6" s="626"/>
      <c r="D6" s="626"/>
      <c r="E6" s="626"/>
      <c r="F6" s="626"/>
      <c r="G6" s="626"/>
      <c r="H6" s="627"/>
      <c r="I6" s="402"/>
      <c r="J6" s="402"/>
      <c r="K6" s="399"/>
    </row>
    <row r="7" spans="1:11" s="46" customFormat="1" ht="2.25" customHeight="1">
      <c r="A7" s="628"/>
      <c r="B7" s="629"/>
      <c r="C7" s="629"/>
      <c r="D7" s="629"/>
      <c r="E7" s="629"/>
      <c r="F7" s="629"/>
      <c r="G7" s="629"/>
      <c r="H7" s="630"/>
      <c r="I7" s="402"/>
      <c r="J7" s="402"/>
      <c r="K7" s="402"/>
    </row>
    <row r="8" spans="1:11" s="46" customFormat="1" ht="9.75">
      <c r="A8" s="59">
        <v>10</v>
      </c>
      <c r="B8" s="60"/>
      <c r="C8" s="60"/>
      <c r="D8" s="61"/>
      <c r="E8" s="62" t="s">
        <v>110</v>
      </c>
      <c r="F8" s="64">
        <f>SUM(F9,)</f>
        <v>952</v>
      </c>
      <c r="G8" s="64">
        <f>SUM(G9)</f>
        <v>1326.22</v>
      </c>
      <c r="H8" s="332">
        <f>ROUND((G8/F8)*100,2)</f>
        <v>139.31</v>
      </c>
      <c r="I8" s="64">
        <f>SUM(I9,)</f>
        <v>30000</v>
      </c>
      <c r="J8" s="64">
        <f>SUM(J9)</f>
        <v>34400</v>
      </c>
      <c r="K8" s="332">
        <f>ROUND((J8/I8)*100,2)</f>
        <v>114.67</v>
      </c>
    </row>
    <row r="9" spans="1:11" s="46" customFormat="1" ht="9.75">
      <c r="A9" s="65"/>
      <c r="B9" s="66">
        <v>1095</v>
      </c>
      <c r="C9" s="60"/>
      <c r="D9" s="61"/>
      <c r="E9" s="67" t="s">
        <v>113</v>
      </c>
      <c r="F9" s="64">
        <f>SUM(F10:F12)</f>
        <v>952</v>
      </c>
      <c r="G9" s="64">
        <f>SUM(G10:G12)</f>
        <v>1326.22</v>
      </c>
      <c r="H9" s="332">
        <f>ROUND((G9/F9)*100,2)</f>
        <v>139.31</v>
      </c>
      <c r="I9" s="64">
        <f>SUM(I10:I12)</f>
        <v>30000</v>
      </c>
      <c r="J9" s="64">
        <f>SUM(J10:J12)</f>
        <v>34400</v>
      </c>
      <c r="K9" s="332">
        <f>ROUND((J9/I9)*100,2)</f>
        <v>114.67</v>
      </c>
    </row>
    <row r="10" spans="1:11" s="46" customFormat="1" ht="89.25" customHeight="1">
      <c r="A10" s="65"/>
      <c r="B10" s="66"/>
      <c r="C10" s="60">
        <v>750</v>
      </c>
      <c r="D10" s="61"/>
      <c r="E10" s="69" t="s">
        <v>138</v>
      </c>
      <c r="F10" s="63">
        <v>952</v>
      </c>
      <c r="G10" s="63">
        <v>1323.68</v>
      </c>
      <c r="H10" s="332">
        <f>ROUND((G10/F10)*100,2)</f>
        <v>139.04</v>
      </c>
      <c r="I10" s="63"/>
      <c r="J10" s="63"/>
      <c r="K10" s="333"/>
    </row>
    <row r="11" spans="1:11" s="46" customFormat="1" ht="42" customHeight="1">
      <c r="A11" s="65"/>
      <c r="B11" s="66"/>
      <c r="C11" s="60">
        <v>770</v>
      </c>
      <c r="D11" s="61"/>
      <c r="E11" s="69" t="s">
        <v>279</v>
      </c>
      <c r="F11" s="63"/>
      <c r="G11" s="63"/>
      <c r="H11" s="333"/>
      <c r="I11" s="63">
        <v>30000</v>
      </c>
      <c r="J11" s="63">
        <v>34400</v>
      </c>
      <c r="K11" s="332">
        <f>ROUND((J11/I11)*100,2)</f>
        <v>114.67</v>
      </c>
    </row>
    <row r="12" spans="1:11" s="46" customFormat="1" ht="9.75">
      <c r="A12" s="65"/>
      <c r="B12" s="66"/>
      <c r="C12" s="60">
        <v>920</v>
      </c>
      <c r="D12" s="61"/>
      <c r="E12" s="69" t="s">
        <v>281</v>
      </c>
      <c r="F12" s="63">
        <v>0</v>
      </c>
      <c r="G12" s="63">
        <v>2.54</v>
      </c>
      <c r="H12" s="333">
        <v>0</v>
      </c>
      <c r="I12" s="63"/>
      <c r="J12" s="63"/>
      <c r="K12" s="333"/>
    </row>
    <row r="13" spans="1:11" s="75" customFormat="1" ht="28.5" customHeight="1">
      <c r="A13" s="72">
        <v>400</v>
      </c>
      <c r="B13" s="73"/>
      <c r="C13" s="73"/>
      <c r="D13" s="74"/>
      <c r="E13" s="62" t="s">
        <v>111</v>
      </c>
      <c r="F13" s="64">
        <f>SUM(F14,F17)</f>
        <v>0</v>
      </c>
      <c r="G13" s="64">
        <f>SUM(G14,G17)</f>
        <v>1954.94</v>
      </c>
      <c r="H13" s="332">
        <v>0</v>
      </c>
      <c r="I13" s="64"/>
      <c r="J13" s="64"/>
      <c r="K13" s="332"/>
    </row>
    <row r="14" spans="1:11" s="79" customFormat="1" ht="9" customHeight="1">
      <c r="A14" s="65"/>
      <c r="B14" s="76">
        <v>40002</v>
      </c>
      <c r="C14" s="76"/>
      <c r="D14" s="77"/>
      <c r="E14" s="78" t="s">
        <v>112</v>
      </c>
      <c r="F14" s="64">
        <f>SUM(F15:F16)</f>
        <v>0</v>
      </c>
      <c r="G14" s="64">
        <f>SUM(G15:G16)</f>
        <v>1954.94</v>
      </c>
      <c r="H14" s="332">
        <v>0</v>
      </c>
      <c r="I14" s="64"/>
      <c r="J14" s="64"/>
      <c r="K14" s="332"/>
    </row>
    <row r="15" spans="1:11" s="71" customFormat="1" ht="9" customHeight="1">
      <c r="A15" s="65"/>
      <c r="B15" s="60"/>
      <c r="C15" s="60">
        <v>830</v>
      </c>
      <c r="D15" s="61"/>
      <c r="E15" s="69" t="s">
        <v>170</v>
      </c>
      <c r="F15" s="70">
        <v>0</v>
      </c>
      <c r="G15" s="63">
        <v>1495.54</v>
      </c>
      <c r="H15" s="333">
        <v>0</v>
      </c>
      <c r="I15" s="70"/>
      <c r="J15" s="63"/>
      <c r="K15" s="333"/>
    </row>
    <row r="16" spans="1:11" s="71" customFormat="1" ht="9.75">
      <c r="A16" s="65"/>
      <c r="B16" s="60"/>
      <c r="C16" s="60">
        <v>920</v>
      </c>
      <c r="D16" s="61"/>
      <c r="E16" s="69" t="s">
        <v>202</v>
      </c>
      <c r="F16" s="70">
        <v>0</v>
      </c>
      <c r="G16" s="63">
        <v>459.4</v>
      </c>
      <c r="H16" s="333">
        <v>0</v>
      </c>
      <c r="I16" s="70"/>
      <c r="J16" s="63"/>
      <c r="K16" s="333"/>
    </row>
    <row r="17" spans="1:11" s="79" customFormat="1" ht="9" customHeight="1" hidden="1">
      <c r="A17" s="65"/>
      <c r="B17" s="76">
        <v>40095</v>
      </c>
      <c r="C17" s="76"/>
      <c r="D17" s="77"/>
      <c r="E17" s="78" t="s">
        <v>113</v>
      </c>
      <c r="F17" s="64">
        <f>SUM(F18)</f>
        <v>0</v>
      </c>
      <c r="G17" s="64">
        <f>SUM(G18)</f>
        <v>0</v>
      </c>
      <c r="H17" s="332">
        <v>0</v>
      </c>
      <c r="I17" s="64"/>
      <c r="J17" s="64"/>
      <c r="K17" s="332"/>
    </row>
    <row r="18" spans="1:11" s="71" customFormat="1" ht="9.75" hidden="1">
      <c r="A18" s="65"/>
      <c r="B18" s="60"/>
      <c r="C18" s="60">
        <v>690</v>
      </c>
      <c r="D18" s="61"/>
      <c r="E18" s="69" t="s">
        <v>205</v>
      </c>
      <c r="F18" s="70">
        <v>0</v>
      </c>
      <c r="G18" s="63">
        <v>0</v>
      </c>
      <c r="H18" s="333">
        <v>0</v>
      </c>
      <c r="I18" s="70"/>
      <c r="J18" s="63"/>
      <c r="K18" s="333"/>
    </row>
    <row r="19" spans="1:11" s="75" customFormat="1" ht="12" customHeight="1">
      <c r="A19" s="72">
        <v>700</v>
      </c>
      <c r="B19" s="73"/>
      <c r="C19" s="73"/>
      <c r="D19" s="74"/>
      <c r="E19" s="62" t="s">
        <v>114</v>
      </c>
      <c r="F19" s="64">
        <f>SUM(F20,F26)</f>
        <v>30301</v>
      </c>
      <c r="G19" s="64">
        <f>SUM(G20,G26)</f>
        <v>31862.270000000004</v>
      </c>
      <c r="H19" s="332">
        <f>ROUND((G19/F19)*100,2)</f>
        <v>105.15</v>
      </c>
      <c r="I19" s="64"/>
      <c r="J19" s="64"/>
      <c r="K19" s="332"/>
    </row>
    <row r="20" spans="1:11" s="79" customFormat="1" ht="18">
      <c r="A20" s="65"/>
      <c r="B20" s="76">
        <v>70005</v>
      </c>
      <c r="C20" s="76"/>
      <c r="D20" s="77"/>
      <c r="E20" s="78" t="s">
        <v>115</v>
      </c>
      <c r="F20" s="64">
        <f>SUM(F21:F23)</f>
        <v>30301</v>
      </c>
      <c r="G20" s="64">
        <f>SUM(G21:G23)</f>
        <v>31455.780000000002</v>
      </c>
      <c r="H20" s="332">
        <f>ROUND((G20/F20)*100,2)</f>
        <v>103.81</v>
      </c>
      <c r="I20" s="64"/>
      <c r="J20" s="64"/>
      <c r="K20" s="332"/>
    </row>
    <row r="21" spans="1:11" s="71" customFormat="1" ht="30" customHeight="1">
      <c r="A21" s="65"/>
      <c r="B21" s="60"/>
      <c r="C21" s="60">
        <v>470</v>
      </c>
      <c r="D21" s="61"/>
      <c r="E21" s="69" t="s">
        <v>314</v>
      </c>
      <c r="F21" s="70">
        <v>9</v>
      </c>
      <c r="G21" s="63">
        <v>1.83</v>
      </c>
      <c r="H21" s="343">
        <f>ROUND((G21/F21)*100,2)</f>
        <v>20.33</v>
      </c>
      <c r="I21" s="70"/>
      <c r="J21" s="63"/>
      <c r="K21" s="334"/>
    </row>
    <row r="22" spans="1:11" s="71" customFormat="1" ht="88.5" customHeight="1">
      <c r="A22" s="65"/>
      <c r="B22" s="60"/>
      <c r="C22" s="60">
        <v>750</v>
      </c>
      <c r="D22" s="61"/>
      <c r="E22" s="69" t="s">
        <v>138</v>
      </c>
      <c r="F22" s="70">
        <v>30242</v>
      </c>
      <c r="G22" s="63">
        <v>31453.82</v>
      </c>
      <c r="H22" s="343">
        <f>ROUND((G22/F22)*100,2)</f>
        <v>104.01</v>
      </c>
      <c r="I22" s="70"/>
      <c r="J22" s="63"/>
      <c r="K22" s="334"/>
    </row>
    <row r="23" spans="1:11" s="71" customFormat="1" ht="10.5" customHeight="1">
      <c r="A23" s="65"/>
      <c r="B23" s="60"/>
      <c r="C23" s="60">
        <v>920</v>
      </c>
      <c r="D23" s="61"/>
      <c r="E23" s="69" t="s">
        <v>202</v>
      </c>
      <c r="F23" s="70">
        <v>50</v>
      </c>
      <c r="G23" s="63">
        <v>0.13</v>
      </c>
      <c r="H23" s="343">
        <f>ROUND((G23/F23)*100,2)</f>
        <v>0.26</v>
      </c>
      <c r="I23" s="70"/>
      <c r="J23" s="63"/>
      <c r="K23" s="334"/>
    </row>
    <row r="24" spans="1:11" s="79" customFormat="1" ht="6" customHeight="1" hidden="1">
      <c r="A24" s="65"/>
      <c r="B24" s="76">
        <v>70095</v>
      </c>
      <c r="C24" s="76"/>
      <c r="D24" s="77"/>
      <c r="E24" s="78" t="s">
        <v>113</v>
      </c>
      <c r="F24" s="68">
        <f>SUM(F25:F25)</f>
        <v>0</v>
      </c>
      <c r="G24" s="92">
        <f>SUM(G25:G25)</f>
        <v>0</v>
      </c>
      <c r="H24" s="360">
        <v>0</v>
      </c>
      <c r="I24" s="68">
        <f>SUM(I25:I25)</f>
        <v>0</v>
      </c>
      <c r="J24" s="92">
        <f>SUM(J25:J25)</f>
        <v>0</v>
      </c>
      <c r="K24" s="332">
        <v>0</v>
      </c>
    </row>
    <row r="25" spans="1:11" s="71" customFormat="1" ht="6" customHeight="1" hidden="1">
      <c r="A25" s="65"/>
      <c r="B25" s="60"/>
      <c r="C25" s="60">
        <v>970</v>
      </c>
      <c r="D25" s="61"/>
      <c r="E25" s="69" t="s">
        <v>175</v>
      </c>
      <c r="F25" s="70">
        <v>0</v>
      </c>
      <c r="G25" s="63">
        <v>0</v>
      </c>
      <c r="H25" s="343">
        <v>0</v>
      </c>
      <c r="I25" s="70">
        <v>0</v>
      </c>
      <c r="J25" s="63">
        <v>0</v>
      </c>
      <c r="K25" s="334">
        <v>0</v>
      </c>
    </row>
    <row r="26" spans="1:11" s="79" customFormat="1" ht="11.25" customHeight="1">
      <c r="A26" s="65"/>
      <c r="B26" s="76">
        <v>70095</v>
      </c>
      <c r="C26" s="76"/>
      <c r="D26" s="77"/>
      <c r="E26" s="78" t="s">
        <v>113</v>
      </c>
      <c r="F26" s="68">
        <f>SUM(F27:F28)</f>
        <v>0</v>
      </c>
      <c r="G26" s="68">
        <f>SUM(G27:G28)</f>
        <v>406.49</v>
      </c>
      <c r="H26" s="64">
        <f>SUM(H27:H28)</f>
        <v>0</v>
      </c>
      <c r="I26" s="68"/>
      <c r="J26" s="92"/>
      <c r="K26" s="68"/>
    </row>
    <row r="27" spans="1:11" s="71" customFormat="1" ht="11.25" customHeight="1">
      <c r="A27" s="65"/>
      <c r="B27" s="60"/>
      <c r="C27" s="60">
        <v>690</v>
      </c>
      <c r="D27" s="61"/>
      <c r="E27" s="69" t="s">
        <v>205</v>
      </c>
      <c r="F27" s="70">
        <v>0</v>
      </c>
      <c r="G27" s="63">
        <v>369.48</v>
      </c>
      <c r="H27" s="343">
        <v>0</v>
      </c>
      <c r="I27" s="70"/>
      <c r="J27" s="63"/>
      <c r="K27" s="334"/>
    </row>
    <row r="28" spans="1:11" s="71" customFormat="1" ht="90.75" customHeight="1">
      <c r="A28" s="65"/>
      <c r="B28" s="60"/>
      <c r="C28" s="60">
        <v>750</v>
      </c>
      <c r="D28" s="61"/>
      <c r="E28" s="69" t="s">
        <v>138</v>
      </c>
      <c r="F28" s="70">
        <v>0</v>
      </c>
      <c r="G28" s="63">
        <v>37.01</v>
      </c>
      <c r="H28" s="334">
        <v>0</v>
      </c>
      <c r="I28" s="70"/>
      <c r="J28" s="63"/>
      <c r="K28" s="334"/>
    </row>
    <row r="29" spans="1:11" s="85" customFormat="1" ht="11.25" customHeight="1">
      <c r="A29" s="80">
        <v>750</v>
      </c>
      <c r="B29" s="81"/>
      <c r="C29" s="81"/>
      <c r="D29" s="82"/>
      <c r="E29" s="83" t="s">
        <v>116</v>
      </c>
      <c r="F29" s="84">
        <f>SUM(F30,F32)</f>
        <v>9522</v>
      </c>
      <c r="G29" s="64">
        <f>SUM(G30,G32)</f>
        <v>15046.22</v>
      </c>
      <c r="H29" s="332">
        <f>ROUND((G29/F29)*100,2)</f>
        <v>158.02</v>
      </c>
      <c r="I29" s="84"/>
      <c r="J29" s="64"/>
      <c r="K29" s="332"/>
    </row>
    <row r="30" spans="1:11" s="79" customFormat="1" ht="11.25" customHeight="1">
      <c r="A30" s="65"/>
      <c r="B30" s="76">
        <v>75011</v>
      </c>
      <c r="C30" s="76"/>
      <c r="D30" s="77"/>
      <c r="E30" s="78" t="s">
        <v>166</v>
      </c>
      <c r="F30" s="68">
        <f>SUM(F31:F31)</f>
        <v>522</v>
      </c>
      <c r="G30" s="68">
        <f>SUM(G31:G31)</f>
        <v>458</v>
      </c>
      <c r="H30" s="332">
        <f>ROUND((G30/F30)*100,2)</f>
        <v>87.74</v>
      </c>
      <c r="I30" s="68"/>
      <c r="J30" s="92"/>
      <c r="K30" s="68"/>
    </row>
    <row r="31" spans="1:11" s="71" customFormat="1" ht="58.5" customHeight="1">
      <c r="A31" s="65"/>
      <c r="B31" s="60"/>
      <c r="C31" s="60">
        <v>2360</v>
      </c>
      <c r="D31" s="61"/>
      <c r="E31" s="69" t="s">
        <v>187</v>
      </c>
      <c r="F31" s="70">
        <v>522</v>
      </c>
      <c r="G31" s="63">
        <v>458</v>
      </c>
      <c r="H31" s="334">
        <f aca="true" t="shared" si="0" ref="H31:H43">ROUND((G31/F31)*100,2)</f>
        <v>87.74</v>
      </c>
      <c r="I31" s="70"/>
      <c r="J31" s="63"/>
      <c r="K31" s="334"/>
    </row>
    <row r="32" spans="1:11" s="79" customFormat="1" ht="19.5" customHeight="1">
      <c r="A32" s="65"/>
      <c r="B32" s="76">
        <v>75023</v>
      </c>
      <c r="C32" s="76"/>
      <c r="D32" s="77"/>
      <c r="E32" s="78" t="s">
        <v>282</v>
      </c>
      <c r="F32" s="68">
        <f>SUM(F33:F33)</f>
        <v>9000</v>
      </c>
      <c r="G32" s="92">
        <f>SUM(G33:G33)</f>
        <v>14588.22</v>
      </c>
      <c r="H32" s="332">
        <f>SUM(H33)</f>
        <v>162.09</v>
      </c>
      <c r="I32" s="68"/>
      <c r="J32" s="92"/>
      <c r="K32" s="332"/>
    </row>
    <row r="33" spans="1:11" s="71" customFormat="1" ht="11.25" customHeight="1">
      <c r="A33" s="65"/>
      <c r="B33" s="60"/>
      <c r="C33" s="60">
        <v>970</v>
      </c>
      <c r="D33" s="61"/>
      <c r="E33" s="69" t="s">
        <v>175</v>
      </c>
      <c r="F33" s="70">
        <v>9000</v>
      </c>
      <c r="G33" s="63">
        <v>14588.22</v>
      </c>
      <c r="H33" s="334">
        <f t="shared" si="0"/>
        <v>162.09</v>
      </c>
      <c r="I33" s="70"/>
      <c r="J33" s="63"/>
      <c r="K33" s="334"/>
    </row>
    <row r="34" spans="1:11" s="91" customFormat="1" ht="27.75" customHeight="1">
      <c r="A34" s="72">
        <v>754</v>
      </c>
      <c r="B34" s="89"/>
      <c r="C34" s="89"/>
      <c r="D34" s="90"/>
      <c r="E34" s="62" t="s">
        <v>398</v>
      </c>
      <c r="F34" s="64">
        <f>SUM(F35)</f>
        <v>5000</v>
      </c>
      <c r="G34" s="64">
        <f>SUM(G35)</f>
        <v>5000</v>
      </c>
      <c r="H34" s="360">
        <f t="shared" si="0"/>
        <v>100</v>
      </c>
      <c r="I34" s="64"/>
      <c r="J34" s="64"/>
      <c r="K34" s="360"/>
    </row>
    <row r="35" spans="1:11" s="96" customFormat="1" ht="12.75" customHeight="1">
      <c r="A35" s="94"/>
      <c r="B35" s="86">
        <v>75412</v>
      </c>
      <c r="C35" s="86"/>
      <c r="D35" s="95"/>
      <c r="E35" s="67" t="s">
        <v>146</v>
      </c>
      <c r="F35" s="92">
        <f>SUM(F36)</f>
        <v>5000</v>
      </c>
      <c r="G35" s="92">
        <f>SUM(G36)</f>
        <v>5000</v>
      </c>
      <c r="H35" s="361">
        <f t="shared" si="0"/>
        <v>100</v>
      </c>
      <c r="I35" s="92"/>
      <c r="J35" s="92"/>
      <c r="K35" s="361"/>
    </row>
    <row r="36" spans="1:11" s="71" customFormat="1" ht="28.5" customHeight="1">
      <c r="A36" s="65"/>
      <c r="B36" s="60"/>
      <c r="C36" s="60">
        <v>960</v>
      </c>
      <c r="D36" s="61"/>
      <c r="E36" s="69" t="s">
        <v>203</v>
      </c>
      <c r="F36" s="70">
        <v>5000</v>
      </c>
      <c r="G36" s="63">
        <v>5000</v>
      </c>
      <c r="H36" s="332">
        <f t="shared" si="0"/>
        <v>100</v>
      </c>
      <c r="I36" s="70"/>
      <c r="J36" s="63"/>
      <c r="K36" s="332"/>
    </row>
    <row r="37" spans="1:11" s="75" customFormat="1" ht="69.75" customHeight="1">
      <c r="A37" s="80">
        <v>756</v>
      </c>
      <c r="B37" s="73"/>
      <c r="C37" s="73"/>
      <c r="D37" s="74"/>
      <c r="E37" s="448" t="s">
        <v>283</v>
      </c>
      <c r="F37" s="84">
        <f>SUM(F40,F47,F58,F63,F38,)</f>
        <v>2618218</v>
      </c>
      <c r="G37" s="64">
        <f>SUM(G40,G47,G58,G63,G38,)</f>
        <v>2681918.61</v>
      </c>
      <c r="H37" s="332">
        <f t="shared" si="0"/>
        <v>102.43</v>
      </c>
      <c r="I37" s="84"/>
      <c r="J37" s="64"/>
      <c r="K37" s="332"/>
    </row>
    <row r="38" spans="1:11" s="71" customFormat="1" ht="24" customHeight="1" hidden="1">
      <c r="A38" s="65"/>
      <c r="B38" s="86">
        <v>75601</v>
      </c>
      <c r="C38" s="60"/>
      <c r="D38" s="61"/>
      <c r="E38" s="409" t="s">
        <v>172</v>
      </c>
      <c r="F38" s="68">
        <f>SUM(F39)</f>
        <v>0</v>
      </c>
      <c r="G38" s="92">
        <f>SUM(G39)</f>
        <v>0</v>
      </c>
      <c r="H38" s="335">
        <v>0</v>
      </c>
      <c r="I38" s="68"/>
      <c r="J38" s="92"/>
      <c r="K38" s="335"/>
    </row>
    <row r="39" spans="1:11" s="71" customFormat="1" ht="31.5" customHeight="1" hidden="1">
      <c r="A39" s="65"/>
      <c r="B39" s="60"/>
      <c r="C39" s="60">
        <v>350</v>
      </c>
      <c r="D39" s="61"/>
      <c r="E39" s="69" t="s">
        <v>188</v>
      </c>
      <c r="F39" s="70">
        <v>0</v>
      </c>
      <c r="G39" s="63">
        <v>0</v>
      </c>
      <c r="H39" s="334">
        <v>0</v>
      </c>
      <c r="I39" s="70"/>
      <c r="J39" s="63"/>
      <c r="K39" s="334"/>
    </row>
    <row r="40" spans="1:11" s="71" customFormat="1" ht="74.25" customHeight="1">
      <c r="A40" s="65"/>
      <c r="B40" s="86">
        <v>75615</v>
      </c>
      <c r="C40" s="60"/>
      <c r="D40" s="61"/>
      <c r="E40" s="67" t="s">
        <v>189</v>
      </c>
      <c r="F40" s="68">
        <f>SUM(F41:F46)</f>
        <v>510450</v>
      </c>
      <c r="G40" s="92">
        <f>SUM(G41:G46)</f>
        <v>670590.9</v>
      </c>
      <c r="H40" s="335">
        <f t="shared" si="0"/>
        <v>131.37</v>
      </c>
      <c r="I40" s="68"/>
      <c r="J40" s="92"/>
      <c r="K40" s="335"/>
    </row>
    <row r="41" spans="1:11" s="71" customFormat="1" ht="9" customHeight="1">
      <c r="A41" s="65"/>
      <c r="B41" s="60"/>
      <c r="C41" s="60">
        <v>310</v>
      </c>
      <c r="D41" s="61"/>
      <c r="E41" s="69" t="s">
        <v>168</v>
      </c>
      <c r="F41" s="70">
        <v>480000</v>
      </c>
      <c r="G41" s="63">
        <v>638222.9</v>
      </c>
      <c r="H41" s="334">
        <f t="shared" si="0"/>
        <v>132.96</v>
      </c>
      <c r="I41" s="70"/>
      <c r="J41" s="63"/>
      <c r="K41" s="334"/>
    </row>
    <row r="42" spans="1:11" s="71" customFormat="1" ht="9.75" customHeight="1">
      <c r="A42" s="65"/>
      <c r="B42" s="60"/>
      <c r="C42" s="60">
        <v>320</v>
      </c>
      <c r="D42" s="61"/>
      <c r="E42" s="69" t="s">
        <v>190</v>
      </c>
      <c r="F42" s="70">
        <v>2400</v>
      </c>
      <c r="G42" s="63">
        <v>2480</v>
      </c>
      <c r="H42" s="334">
        <f t="shared" si="0"/>
        <v>103.33</v>
      </c>
      <c r="I42" s="70"/>
      <c r="J42" s="63"/>
      <c r="K42" s="334"/>
    </row>
    <row r="43" spans="1:11" s="71" customFormat="1" ht="11.25" customHeight="1">
      <c r="A43" s="65"/>
      <c r="B43" s="60"/>
      <c r="C43" s="60">
        <v>330</v>
      </c>
      <c r="D43" s="61"/>
      <c r="E43" s="69" t="s">
        <v>191</v>
      </c>
      <c r="F43" s="70">
        <v>28000</v>
      </c>
      <c r="G43" s="63">
        <v>29872</v>
      </c>
      <c r="H43" s="334">
        <f t="shared" si="0"/>
        <v>106.69</v>
      </c>
      <c r="I43" s="70"/>
      <c r="J43" s="63"/>
      <c r="K43" s="334"/>
    </row>
    <row r="44" spans="1:11" s="71" customFormat="1" ht="13.5" customHeight="1" hidden="1">
      <c r="A44" s="65"/>
      <c r="B44" s="60"/>
      <c r="C44" s="60">
        <v>500</v>
      </c>
      <c r="D44" s="61"/>
      <c r="E44" s="69" t="s">
        <v>171</v>
      </c>
      <c r="F44" s="70">
        <v>0</v>
      </c>
      <c r="G44" s="63">
        <v>0</v>
      </c>
      <c r="H44" s="334">
        <v>0</v>
      </c>
      <c r="I44" s="70"/>
      <c r="J44" s="63"/>
      <c r="K44" s="334"/>
    </row>
    <row r="45" spans="1:11" s="71" customFormat="1" ht="13.5" customHeight="1" hidden="1">
      <c r="A45" s="65"/>
      <c r="B45" s="60"/>
      <c r="C45" s="60">
        <v>690</v>
      </c>
      <c r="D45" s="61"/>
      <c r="E45" s="69" t="s">
        <v>205</v>
      </c>
      <c r="F45" s="70">
        <v>0</v>
      </c>
      <c r="G45" s="63">
        <v>0</v>
      </c>
      <c r="H45" s="334">
        <v>0</v>
      </c>
      <c r="I45" s="70"/>
      <c r="J45" s="63"/>
      <c r="K45" s="334"/>
    </row>
    <row r="46" spans="1:11" s="71" customFormat="1" ht="30" customHeight="1">
      <c r="A46" s="65"/>
      <c r="B46" s="60"/>
      <c r="C46" s="60">
        <v>910</v>
      </c>
      <c r="D46" s="61"/>
      <c r="E46" s="69" t="s">
        <v>139</v>
      </c>
      <c r="F46" s="70">
        <v>50</v>
      </c>
      <c r="G46" s="63">
        <v>16</v>
      </c>
      <c r="H46" s="334">
        <f aca="true" t="shared" si="1" ref="H46:H84">ROUND((G46/F46)*100,2)</f>
        <v>32</v>
      </c>
      <c r="I46" s="70"/>
      <c r="J46" s="63"/>
      <c r="K46" s="334"/>
    </row>
    <row r="47" spans="1:11" s="71" customFormat="1" ht="74.25" customHeight="1">
      <c r="A47" s="65"/>
      <c r="B47" s="86">
        <v>75616</v>
      </c>
      <c r="C47" s="60"/>
      <c r="D47" s="61"/>
      <c r="E47" s="67" t="s">
        <v>192</v>
      </c>
      <c r="F47" s="68">
        <f>SUM(F48:F57)</f>
        <v>334200</v>
      </c>
      <c r="G47" s="92">
        <f>SUM(G48:G57)</f>
        <v>398648.73</v>
      </c>
      <c r="H47" s="335">
        <f t="shared" si="1"/>
        <v>119.28</v>
      </c>
      <c r="I47" s="68"/>
      <c r="J47" s="92"/>
      <c r="K47" s="335"/>
    </row>
    <row r="48" spans="1:11" s="71" customFormat="1" ht="9.75">
      <c r="A48" s="65"/>
      <c r="B48" s="86"/>
      <c r="C48" s="60">
        <v>310</v>
      </c>
      <c r="D48" s="61"/>
      <c r="E48" s="69" t="s">
        <v>168</v>
      </c>
      <c r="F48" s="70">
        <v>140000</v>
      </c>
      <c r="G48" s="63">
        <v>143131.82</v>
      </c>
      <c r="H48" s="334">
        <f t="shared" si="1"/>
        <v>102.24</v>
      </c>
      <c r="I48" s="70"/>
      <c r="J48" s="63"/>
      <c r="K48" s="334"/>
    </row>
    <row r="49" spans="1:11" s="71" customFormat="1" ht="9.75">
      <c r="A49" s="65"/>
      <c r="B49" s="86"/>
      <c r="C49" s="60">
        <v>320</v>
      </c>
      <c r="D49" s="61"/>
      <c r="E49" s="69" t="s">
        <v>190</v>
      </c>
      <c r="F49" s="70">
        <v>115000</v>
      </c>
      <c r="G49" s="63">
        <v>110441.36</v>
      </c>
      <c r="H49" s="334">
        <f t="shared" si="1"/>
        <v>96.04</v>
      </c>
      <c r="I49" s="70"/>
      <c r="J49" s="63"/>
      <c r="K49" s="334"/>
    </row>
    <row r="50" spans="1:11" s="71" customFormat="1" ht="9.75">
      <c r="A50" s="65"/>
      <c r="B50" s="86"/>
      <c r="C50" s="60">
        <v>330</v>
      </c>
      <c r="D50" s="61"/>
      <c r="E50" s="69" t="s">
        <v>193</v>
      </c>
      <c r="F50" s="70">
        <v>6000</v>
      </c>
      <c r="G50" s="63">
        <v>5178.85</v>
      </c>
      <c r="H50" s="334">
        <f t="shared" si="1"/>
        <v>86.31</v>
      </c>
      <c r="I50" s="70"/>
      <c r="J50" s="63"/>
      <c r="K50" s="334"/>
    </row>
    <row r="51" spans="1:11" s="71" customFormat="1" ht="19.5">
      <c r="A51" s="65"/>
      <c r="B51" s="86"/>
      <c r="C51" s="60">
        <v>340</v>
      </c>
      <c r="D51" s="61"/>
      <c r="E51" s="69" t="s">
        <v>194</v>
      </c>
      <c r="F51" s="70">
        <v>17000</v>
      </c>
      <c r="G51" s="63">
        <v>36165</v>
      </c>
      <c r="H51" s="334">
        <f t="shared" si="1"/>
        <v>212.74</v>
      </c>
      <c r="I51" s="70"/>
      <c r="J51" s="63"/>
      <c r="K51" s="334"/>
    </row>
    <row r="52" spans="1:11" s="71" customFormat="1" ht="19.5">
      <c r="A52" s="65"/>
      <c r="B52" s="86"/>
      <c r="C52" s="60">
        <v>360</v>
      </c>
      <c r="D52" s="61"/>
      <c r="E52" s="69" t="s">
        <v>195</v>
      </c>
      <c r="F52" s="70">
        <v>15000</v>
      </c>
      <c r="G52" s="63">
        <v>7678</v>
      </c>
      <c r="H52" s="334">
        <f t="shared" si="1"/>
        <v>51.19</v>
      </c>
      <c r="I52" s="70"/>
      <c r="J52" s="63"/>
      <c r="K52" s="334"/>
    </row>
    <row r="53" spans="1:11" s="71" customFormat="1" ht="9.75">
      <c r="A53" s="65"/>
      <c r="B53" s="86"/>
      <c r="C53" s="60">
        <v>370</v>
      </c>
      <c r="D53" s="61"/>
      <c r="E53" s="69" t="s">
        <v>169</v>
      </c>
      <c r="F53" s="70">
        <v>100</v>
      </c>
      <c r="G53" s="63">
        <v>0</v>
      </c>
      <c r="H53" s="334">
        <f t="shared" si="1"/>
        <v>0</v>
      </c>
      <c r="I53" s="70"/>
      <c r="J53" s="63"/>
      <c r="K53" s="334"/>
    </row>
    <row r="54" spans="1:11" s="71" customFormat="1" ht="9.75">
      <c r="A54" s="65"/>
      <c r="B54" s="86"/>
      <c r="C54" s="60">
        <v>430</v>
      </c>
      <c r="D54" s="61"/>
      <c r="E54" s="69" t="s">
        <v>196</v>
      </c>
      <c r="F54" s="70">
        <v>100</v>
      </c>
      <c r="G54" s="63">
        <v>190</v>
      </c>
      <c r="H54" s="334">
        <f t="shared" si="1"/>
        <v>190</v>
      </c>
      <c r="I54" s="70"/>
      <c r="J54" s="63"/>
      <c r="K54" s="334"/>
    </row>
    <row r="55" spans="1:11" s="71" customFormat="1" ht="20.25" customHeight="1">
      <c r="A55" s="65"/>
      <c r="B55" s="86"/>
      <c r="C55" s="60">
        <v>500</v>
      </c>
      <c r="D55" s="61"/>
      <c r="E55" s="69" t="s">
        <v>171</v>
      </c>
      <c r="F55" s="70">
        <v>40000</v>
      </c>
      <c r="G55" s="63">
        <v>92667.35</v>
      </c>
      <c r="H55" s="334">
        <f t="shared" si="1"/>
        <v>231.67</v>
      </c>
      <c r="I55" s="70"/>
      <c r="J55" s="63"/>
      <c r="K55" s="334"/>
    </row>
    <row r="56" spans="1:11" s="71" customFormat="1" ht="9.75">
      <c r="A56" s="65"/>
      <c r="B56" s="86"/>
      <c r="C56" s="60">
        <v>690</v>
      </c>
      <c r="D56" s="61"/>
      <c r="E56" s="69" t="s">
        <v>205</v>
      </c>
      <c r="F56" s="70">
        <v>0</v>
      </c>
      <c r="G56" s="63">
        <v>1548.8</v>
      </c>
      <c r="H56" s="334">
        <v>0</v>
      </c>
      <c r="I56" s="70"/>
      <c r="J56" s="63"/>
      <c r="K56" s="334"/>
    </row>
    <row r="57" spans="1:11" s="71" customFormat="1" ht="30" customHeight="1">
      <c r="A57" s="65"/>
      <c r="B57" s="86"/>
      <c r="C57" s="60">
        <v>910</v>
      </c>
      <c r="D57" s="61"/>
      <c r="E57" s="69" t="s">
        <v>139</v>
      </c>
      <c r="F57" s="70">
        <v>1000</v>
      </c>
      <c r="G57" s="63">
        <v>1647.55</v>
      </c>
      <c r="H57" s="334">
        <f t="shared" si="1"/>
        <v>164.76</v>
      </c>
      <c r="I57" s="70"/>
      <c r="J57" s="63"/>
      <c r="K57" s="334"/>
    </row>
    <row r="58" spans="1:11" s="79" customFormat="1" ht="48" customHeight="1">
      <c r="A58" s="65"/>
      <c r="B58" s="76">
        <v>75618</v>
      </c>
      <c r="C58" s="76"/>
      <c r="D58" s="77"/>
      <c r="E58" s="78" t="s">
        <v>197</v>
      </c>
      <c r="F58" s="64">
        <f>SUM(F59:F62)</f>
        <v>50029</v>
      </c>
      <c r="G58" s="64">
        <f>SUM(G59:G62)</f>
        <v>45943.52</v>
      </c>
      <c r="H58" s="332">
        <f t="shared" si="1"/>
        <v>91.83</v>
      </c>
      <c r="I58" s="64"/>
      <c r="J58" s="64"/>
      <c r="K58" s="332"/>
    </row>
    <row r="59" spans="1:11" s="71" customFormat="1" ht="9.75">
      <c r="A59" s="65"/>
      <c r="B59" s="60"/>
      <c r="C59" s="60">
        <v>410</v>
      </c>
      <c r="D59" s="61"/>
      <c r="E59" s="69" t="s">
        <v>198</v>
      </c>
      <c r="F59" s="70">
        <v>12000</v>
      </c>
      <c r="G59" s="87">
        <v>10690</v>
      </c>
      <c r="H59" s="334">
        <f t="shared" si="1"/>
        <v>89.08</v>
      </c>
      <c r="I59" s="70"/>
      <c r="J59" s="87"/>
      <c r="K59" s="334"/>
    </row>
    <row r="60" spans="1:11" s="71" customFormat="1" ht="11.25" customHeight="1" hidden="1">
      <c r="A60" s="65"/>
      <c r="B60" s="60"/>
      <c r="C60" s="60">
        <v>430</v>
      </c>
      <c r="D60" s="61"/>
      <c r="E60" s="69" t="s">
        <v>196</v>
      </c>
      <c r="F60" s="70">
        <v>0</v>
      </c>
      <c r="G60" s="87"/>
      <c r="H60" s="334">
        <v>0</v>
      </c>
      <c r="I60" s="70"/>
      <c r="J60" s="87"/>
      <c r="K60" s="334"/>
    </row>
    <row r="61" spans="1:11" s="71" customFormat="1" ht="29.25">
      <c r="A61" s="65"/>
      <c r="B61" s="60"/>
      <c r="C61" s="60">
        <v>480</v>
      </c>
      <c r="D61" s="61"/>
      <c r="E61" s="69" t="s">
        <v>284</v>
      </c>
      <c r="F61" s="70">
        <v>34029</v>
      </c>
      <c r="G61" s="87">
        <v>34028.84</v>
      </c>
      <c r="H61" s="334">
        <f t="shared" si="1"/>
        <v>100</v>
      </c>
      <c r="I61" s="70"/>
      <c r="J61" s="87"/>
      <c r="K61" s="334"/>
    </row>
    <row r="62" spans="1:11" s="71" customFormat="1" ht="49.5" customHeight="1">
      <c r="A62" s="65"/>
      <c r="B62" s="60"/>
      <c r="C62" s="60">
        <v>490</v>
      </c>
      <c r="D62" s="61"/>
      <c r="E62" s="69" t="s">
        <v>199</v>
      </c>
      <c r="F62" s="70">
        <v>4000</v>
      </c>
      <c r="G62" s="87">
        <v>1224.68</v>
      </c>
      <c r="H62" s="334">
        <f t="shared" si="1"/>
        <v>30.62</v>
      </c>
      <c r="I62" s="70"/>
      <c r="J62" s="87"/>
      <c r="K62" s="334"/>
    </row>
    <row r="63" spans="1:11" s="79" customFormat="1" ht="27.75" customHeight="1">
      <c r="A63" s="65"/>
      <c r="B63" s="76">
        <v>75621</v>
      </c>
      <c r="C63" s="76"/>
      <c r="D63" s="77"/>
      <c r="E63" s="78" t="s">
        <v>118</v>
      </c>
      <c r="F63" s="88">
        <f>SUM(F64:F65)</f>
        <v>1723539</v>
      </c>
      <c r="G63" s="88">
        <f>SUM(G64:G65)</f>
        <v>1566735.46</v>
      </c>
      <c r="H63" s="332">
        <f t="shared" si="1"/>
        <v>90.9</v>
      </c>
      <c r="I63" s="88"/>
      <c r="J63" s="88"/>
      <c r="K63" s="332"/>
    </row>
    <row r="64" spans="1:11" s="71" customFormat="1" ht="20.25" customHeight="1">
      <c r="A64" s="65"/>
      <c r="B64" s="60"/>
      <c r="C64" s="60">
        <v>10</v>
      </c>
      <c r="D64" s="61"/>
      <c r="E64" s="69" t="s">
        <v>200</v>
      </c>
      <c r="F64" s="70">
        <v>1722039</v>
      </c>
      <c r="G64" s="87">
        <v>1565336</v>
      </c>
      <c r="H64" s="343">
        <f t="shared" si="1"/>
        <v>90.9</v>
      </c>
      <c r="I64" s="70"/>
      <c r="J64" s="87"/>
      <c r="K64" s="334"/>
    </row>
    <row r="65" spans="1:11" s="71" customFormat="1" ht="19.5">
      <c r="A65" s="65"/>
      <c r="B65" s="60"/>
      <c r="C65" s="60">
        <v>20</v>
      </c>
      <c r="D65" s="61"/>
      <c r="E65" s="69" t="s">
        <v>201</v>
      </c>
      <c r="F65" s="70">
        <v>1500</v>
      </c>
      <c r="G65" s="87">
        <v>1399.46</v>
      </c>
      <c r="H65" s="343">
        <f t="shared" si="1"/>
        <v>93.3</v>
      </c>
      <c r="I65" s="70"/>
      <c r="J65" s="87"/>
      <c r="K65" s="334"/>
    </row>
    <row r="66" spans="1:11" s="91" customFormat="1" ht="13.5" customHeight="1">
      <c r="A66" s="72">
        <v>758</v>
      </c>
      <c r="B66" s="89"/>
      <c r="C66" s="89"/>
      <c r="D66" s="90"/>
      <c r="E66" s="62" t="s">
        <v>119</v>
      </c>
      <c r="F66" s="64">
        <f>SUM(F67)</f>
        <v>10000</v>
      </c>
      <c r="G66" s="64">
        <f>SUM(G67)</f>
        <v>60953.89</v>
      </c>
      <c r="H66" s="360">
        <f t="shared" si="1"/>
        <v>609.54</v>
      </c>
      <c r="I66" s="64"/>
      <c r="J66" s="88"/>
      <c r="K66" s="360"/>
    </row>
    <row r="67" spans="1:11" s="71" customFormat="1" ht="9.75">
      <c r="A67" s="94"/>
      <c r="B67" s="60">
        <v>75814</v>
      </c>
      <c r="C67" s="60"/>
      <c r="D67" s="61"/>
      <c r="E67" s="69" t="s">
        <v>454</v>
      </c>
      <c r="F67" s="63">
        <f>SUM(F68)</f>
        <v>10000</v>
      </c>
      <c r="G67" s="63">
        <f>SUM(G68)</f>
        <v>60953.89</v>
      </c>
      <c r="H67" s="359">
        <f t="shared" si="1"/>
        <v>609.54</v>
      </c>
      <c r="I67" s="63"/>
      <c r="J67" s="87"/>
      <c r="K67" s="359"/>
    </row>
    <row r="68" spans="1:11" s="71" customFormat="1" ht="9.75">
      <c r="A68" s="65"/>
      <c r="B68" s="60"/>
      <c r="C68" s="60">
        <v>920</v>
      </c>
      <c r="D68" s="61"/>
      <c r="E68" s="69" t="s">
        <v>202</v>
      </c>
      <c r="F68" s="70">
        <v>10000</v>
      </c>
      <c r="G68" s="87">
        <v>60953.89</v>
      </c>
      <c r="H68" s="343">
        <f t="shared" si="1"/>
        <v>609.54</v>
      </c>
      <c r="I68" s="70"/>
      <c r="J68" s="87"/>
      <c r="K68" s="334"/>
    </row>
    <row r="69" spans="1:11" s="91" customFormat="1" ht="10.5" customHeight="1">
      <c r="A69" s="72">
        <v>801</v>
      </c>
      <c r="B69" s="89"/>
      <c r="C69" s="89"/>
      <c r="D69" s="90"/>
      <c r="E69" s="62" t="s">
        <v>120</v>
      </c>
      <c r="F69" s="88">
        <f>SUM(F70,F74,F80,F87)</f>
        <v>140063</v>
      </c>
      <c r="G69" s="88">
        <f>SUM(G70,G74,G80,G87)</f>
        <v>141984.05</v>
      </c>
      <c r="H69" s="332">
        <f t="shared" si="1"/>
        <v>101.37</v>
      </c>
      <c r="I69" s="64"/>
      <c r="J69" s="64"/>
      <c r="K69" s="332"/>
    </row>
    <row r="70" spans="1:11" s="79" customFormat="1" ht="9">
      <c r="A70" s="65"/>
      <c r="B70" s="76">
        <v>80101</v>
      </c>
      <c r="C70" s="76"/>
      <c r="D70" s="77"/>
      <c r="E70" s="78" t="s">
        <v>121</v>
      </c>
      <c r="F70" s="64">
        <f>SUM(F71:F73)</f>
        <v>20645</v>
      </c>
      <c r="G70" s="64">
        <f>SUM(G71:G73)</f>
        <v>35499.7</v>
      </c>
      <c r="H70" s="332">
        <f t="shared" si="1"/>
        <v>171.95</v>
      </c>
      <c r="I70" s="64"/>
      <c r="J70" s="64"/>
      <c r="K70" s="332"/>
    </row>
    <row r="71" spans="1:11" s="71" customFormat="1" ht="92.25" customHeight="1">
      <c r="A71" s="65"/>
      <c r="B71" s="60"/>
      <c r="C71" s="60">
        <v>750</v>
      </c>
      <c r="D71" s="61"/>
      <c r="E71" s="69" t="s">
        <v>138</v>
      </c>
      <c r="F71" s="70">
        <v>14055</v>
      </c>
      <c r="G71" s="87">
        <v>14054.4</v>
      </c>
      <c r="H71" s="334">
        <f t="shared" si="1"/>
        <v>100</v>
      </c>
      <c r="I71" s="70"/>
      <c r="J71" s="87"/>
      <c r="K71" s="334"/>
    </row>
    <row r="72" spans="1:11" s="71" customFormat="1" ht="9.75">
      <c r="A72" s="65"/>
      <c r="B72" s="60"/>
      <c r="C72" s="60">
        <v>920</v>
      </c>
      <c r="D72" s="61"/>
      <c r="E72" s="69" t="s">
        <v>202</v>
      </c>
      <c r="F72" s="70">
        <v>452</v>
      </c>
      <c r="G72" s="87">
        <v>864.45</v>
      </c>
      <c r="H72" s="334">
        <f t="shared" si="1"/>
        <v>191.25</v>
      </c>
      <c r="I72" s="70"/>
      <c r="J72" s="87"/>
      <c r="K72" s="334"/>
    </row>
    <row r="73" spans="1:11" s="71" customFormat="1" ht="11.25" customHeight="1">
      <c r="A73" s="65"/>
      <c r="B73" s="60"/>
      <c r="C73" s="60">
        <v>970</v>
      </c>
      <c r="D73" s="61"/>
      <c r="E73" s="69" t="s">
        <v>175</v>
      </c>
      <c r="F73" s="70">
        <v>6138</v>
      </c>
      <c r="G73" s="87">
        <v>20580.85</v>
      </c>
      <c r="H73" s="334">
        <f t="shared" si="1"/>
        <v>335.3</v>
      </c>
      <c r="I73" s="70"/>
      <c r="J73" s="87"/>
      <c r="K73" s="334"/>
    </row>
    <row r="74" spans="1:11" s="79" customFormat="1" ht="8.25" customHeight="1">
      <c r="A74" s="65"/>
      <c r="B74" s="76">
        <v>80104</v>
      </c>
      <c r="C74" s="76"/>
      <c r="D74" s="77"/>
      <c r="E74" s="78" t="s">
        <v>204</v>
      </c>
      <c r="F74" s="84">
        <f>SUM(F75:F79)</f>
        <v>88678</v>
      </c>
      <c r="G74" s="64">
        <f>SUM(G75:G79)</f>
        <v>76455.67</v>
      </c>
      <c r="H74" s="332">
        <f t="shared" si="1"/>
        <v>86.22</v>
      </c>
      <c r="I74" s="84"/>
      <c r="J74" s="64"/>
      <c r="K74" s="332"/>
    </row>
    <row r="75" spans="1:11" s="71" customFormat="1" ht="9.75">
      <c r="A75" s="65"/>
      <c r="B75" s="60"/>
      <c r="C75" s="60">
        <v>690</v>
      </c>
      <c r="D75" s="61"/>
      <c r="E75" s="69" t="s">
        <v>205</v>
      </c>
      <c r="F75" s="70">
        <v>47682</v>
      </c>
      <c r="G75" s="87">
        <v>47682.5</v>
      </c>
      <c r="H75" s="334">
        <f t="shared" si="1"/>
        <v>100</v>
      </c>
      <c r="I75" s="70"/>
      <c r="J75" s="87"/>
      <c r="K75" s="334"/>
    </row>
    <row r="76" spans="1:11" s="71" customFormat="1" ht="9.75">
      <c r="A76" s="65"/>
      <c r="B76" s="60"/>
      <c r="C76" s="60">
        <v>830</v>
      </c>
      <c r="D76" s="61"/>
      <c r="E76" s="69" t="s">
        <v>170</v>
      </c>
      <c r="F76" s="70">
        <v>39900</v>
      </c>
      <c r="G76" s="87">
        <v>27636.96</v>
      </c>
      <c r="H76" s="334">
        <f t="shared" si="1"/>
        <v>69.27</v>
      </c>
      <c r="I76" s="70"/>
      <c r="J76" s="87"/>
      <c r="K76" s="334"/>
    </row>
    <row r="77" spans="1:11" s="71" customFormat="1" ht="9.75">
      <c r="A77" s="65"/>
      <c r="B77" s="60"/>
      <c r="C77" s="60">
        <v>920</v>
      </c>
      <c r="D77" s="61"/>
      <c r="E77" s="69" t="s">
        <v>202</v>
      </c>
      <c r="F77" s="70">
        <v>177</v>
      </c>
      <c r="G77" s="87">
        <v>197.21</v>
      </c>
      <c r="H77" s="334">
        <f t="shared" si="1"/>
        <v>111.42</v>
      </c>
      <c r="I77" s="70"/>
      <c r="J77" s="87"/>
      <c r="K77" s="334"/>
    </row>
    <row r="78" spans="1:11" s="71" customFormat="1" ht="30.75" customHeight="1">
      <c r="A78" s="65"/>
      <c r="B78" s="60"/>
      <c r="C78" s="60">
        <v>960</v>
      </c>
      <c r="D78" s="61"/>
      <c r="E78" s="69" t="s">
        <v>203</v>
      </c>
      <c r="F78" s="70">
        <v>860</v>
      </c>
      <c r="G78" s="87">
        <v>880</v>
      </c>
      <c r="H78" s="334">
        <f t="shared" si="1"/>
        <v>102.33</v>
      </c>
      <c r="I78" s="70"/>
      <c r="J78" s="87"/>
      <c r="K78" s="334"/>
    </row>
    <row r="79" spans="1:11" s="71" customFormat="1" ht="19.5">
      <c r="A79" s="65"/>
      <c r="B79" s="60"/>
      <c r="C79" s="60">
        <v>970</v>
      </c>
      <c r="D79" s="61"/>
      <c r="E79" s="69" t="s">
        <v>175</v>
      </c>
      <c r="F79" s="70">
        <v>59</v>
      </c>
      <c r="G79" s="87">
        <v>59</v>
      </c>
      <c r="H79" s="334">
        <f t="shared" si="1"/>
        <v>100</v>
      </c>
      <c r="I79" s="70"/>
      <c r="J79" s="87"/>
      <c r="K79" s="334"/>
    </row>
    <row r="80" spans="1:11" s="71" customFormat="1" ht="12" customHeight="1">
      <c r="A80" s="65"/>
      <c r="B80" s="86">
        <v>80110</v>
      </c>
      <c r="C80" s="60"/>
      <c r="D80" s="61"/>
      <c r="E80" s="67" t="s">
        <v>206</v>
      </c>
      <c r="F80" s="92">
        <f>SUM(F81:F84)</f>
        <v>1350</v>
      </c>
      <c r="G80" s="92">
        <f>SUM(G81:G84)</f>
        <v>1387.18</v>
      </c>
      <c r="H80" s="334">
        <f t="shared" si="1"/>
        <v>102.75</v>
      </c>
      <c r="I80" s="92"/>
      <c r="J80" s="92"/>
      <c r="K80" s="334"/>
    </row>
    <row r="81" spans="1:11" s="71" customFormat="1" ht="87" customHeight="1">
      <c r="A81" s="65"/>
      <c r="B81" s="86"/>
      <c r="C81" s="60">
        <v>750</v>
      </c>
      <c r="D81" s="61"/>
      <c r="E81" s="69" t="s">
        <v>138</v>
      </c>
      <c r="F81" s="63">
        <v>880</v>
      </c>
      <c r="G81" s="63">
        <v>880</v>
      </c>
      <c r="H81" s="334">
        <f t="shared" si="1"/>
        <v>100</v>
      </c>
      <c r="I81" s="63"/>
      <c r="J81" s="63"/>
      <c r="K81" s="334"/>
    </row>
    <row r="82" spans="1:11" s="71" customFormat="1" ht="11.25" customHeight="1">
      <c r="A82" s="65"/>
      <c r="B82" s="86"/>
      <c r="C82" s="60">
        <v>920</v>
      </c>
      <c r="D82" s="61"/>
      <c r="E82" s="69" t="s">
        <v>202</v>
      </c>
      <c r="F82" s="70">
        <v>255</v>
      </c>
      <c r="G82" s="87">
        <v>288.18</v>
      </c>
      <c r="H82" s="334">
        <f t="shared" si="1"/>
        <v>113.01</v>
      </c>
      <c r="I82" s="70"/>
      <c r="J82" s="87"/>
      <c r="K82" s="334"/>
    </row>
    <row r="83" spans="1:11" s="71" customFormat="1" ht="18.75" customHeight="1" hidden="1">
      <c r="A83" s="65"/>
      <c r="B83" s="86"/>
      <c r="C83" s="60">
        <v>960</v>
      </c>
      <c r="D83" s="61"/>
      <c r="E83" s="69" t="s">
        <v>203</v>
      </c>
      <c r="F83" s="70">
        <v>0</v>
      </c>
      <c r="G83" s="87">
        <v>0</v>
      </c>
      <c r="H83" s="334">
        <v>0</v>
      </c>
      <c r="I83" s="70"/>
      <c r="J83" s="87"/>
      <c r="K83" s="334"/>
    </row>
    <row r="84" spans="1:11" s="71" customFormat="1" ht="10.5" customHeight="1">
      <c r="A84" s="65"/>
      <c r="B84" s="86"/>
      <c r="C84" s="60">
        <v>970</v>
      </c>
      <c r="D84" s="61"/>
      <c r="E84" s="69" t="s">
        <v>175</v>
      </c>
      <c r="F84" s="70">
        <v>215</v>
      </c>
      <c r="G84" s="87">
        <v>219</v>
      </c>
      <c r="H84" s="334">
        <f t="shared" si="1"/>
        <v>101.86</v>
      </c>
      <c r="I84" s="70"/>
      <c r="J84" s="87"/>
      <c r="K84" s="334"/>
    </row>
    <row r="85" spans="1:11" s="71" customFormat="1" ht="27.75" hidden="1">
      <c r="A85" s="65"/>
      <c r="B85" s="86">
        <v>80114</v>
      </c>
      <c r="C85" s="60"/>
      <c r="D85" s="61"/>
      <c r="E85" s="67" t="s">
        <v>207</v>
      </c>
      <c r="F85" s="64">
        <f>SUM(F86:F86)</f>
        <v>348</v>
      </c>
      <c r="G85" s="64">
        <f>SUM(G86:G86)</f>
        <v>356</v>
      </c>
      <c r="H85" s="332">
        <f aca="true" t="shared" si="2" ref="H85:H94">ROUND((G85/F85)*100,2)</f>
        <v>102.3</v>
      </c>
      <c r="I85" s="64"/>
      <c r="J85" s="64"/>
      <c r="K85" s="332"/>
    </row>
    <row r="86" spans="1:11" s="71" customFormat="1" ht="6" customHeight="1" hidden="1">
      <c r="A86" s="65"/>
      <c r="B86" s="86"/>
      <c r="C86" s="60">
        <v>920</v>
      </c>
      <c r="D86" s="61"/>
      <c r="E86" s="69" t="s">
        <v>202</v>
      </c>
      <c r="F86" s="70">
        <v>348</v>
      </c>
      <c r="G86" s="63">
        <v>356</v>
      </c>
      <c r="H86" s="334">
        <f t="shared" si="2"/>
        <v>102.3</v>
      </c>
      <c r="I86" s="70"/>
      <c r="J86" s="63"/>
      <c r="K86" s="334"/>
    </row>
    <row r="87" spans="1:11" s="79" customFormat="1" ht="10.5" customHeight="1">
      <c r="A87" s="65"/>
      <c r="B87" s="76">
        <v>80148</v>
      </c>
      <c r="C87" s="76"/>
      <c r="D87" s="77"/>
      <c r="E87" s="78" t="s">
        <v>323</v>
      </c>
      <c r="F87" s="84">
        <f>SUM(F88)</f>
        <v>29390</v>
      </c>
      <c r="G87" s="84">
        <f>SUM(G88)</f>
        <v>28641.5</v>
      </c>
      <c r="H87" s="332">
        <f t="shared" si="2"/>
        <v>97.45</v>
      </c>
      <c r="I87" s="84"/>
      <c r="J87" s="64"/>
      <c r="K87" s="332"/>
    </row>
    <row r="88" spans="1:11" s="71" customFormat="1" ht="9.75" customHeight="1">
      <c r="A88" s="65"/>
      <c r="B88" s="60"/>
      <c r="C88" s="60">
        <v>830</v>
      </c>
      <c r="D88" s="61"/>
      <c r="E88" s="69" t="s">
        <v>170</v>
      </c>
      <c r="F88" s="70">
        <v>29390</v>
      </c>
      <c r="G88" s="87">
        <v>28641.5</v>
      </c>
      <c r="H88" s="334">
        <f t="shared" si="2"/>
        <v>97.45</v>
      </c>
      <c r="I88" s="70"/>
      <c r="J88" s="87"/>
      <c r="K88" s="334"/>
    </row>
    <row r="89" spans="1:11" s="85" customFormat="1" ht="11.25" customHeight="1">
      <c r="A89" s="80">
        <v>852</v>
      </c>
      <c r="B89" s="81"/>
      <c r="C89" s="81"/>
      <c r="D89" s="82"/>
      <c r="E89" s="83" t="s">
        <v>122</v>
      </c>
      <c r="F89" s="84">
        <f>SUM(F90,F95,F98)</f>
        <v>15540</v>
      </c>
      <c r="G89" s="84">
        <f>SUM(G90,G95,G98)</f>
        <v>35660.47</v>
      </c>
      <c r="H89" s="332">
        <f t="shared" si="2"/>
        <v>229.48</v>
      </c>
      <c r="I89" s="84"/>
      <c r="J89" s="64"/>
      <c r="K89" s="332"/>
    </row>
    <row r="90" spans="1:11" s="96" customFormat="1" ht="64.5" customHeight="1">
      <c r="A90" s="94"/>
      <c r="B90" s="86">
        <v>85212</v>
      </c>
      <c r="C90" s="86"/>
      <c r="D90" s="95"/>
      <c r="E90" s="67" t="s">
        <v>353</v>
      </c>
      <c r="F90" s="92">
        <f>SUM(F91:F94)</f>
        <v>3540</v>
      </c>
      <c r="G90" s="92">
        <f>SUM(G91:G94)</f>
        <v>6637.2</v>
      </c>
      <c r="H90" s="361">
        <f t="shared" si="2"/>
        <v>187.49</v>
      </c>
      <c r="I90" s="92"/>
      <c r="J90" s="92"/>
      <c r="K90" s="361"/>
    </row>
    <row r="91" spans="1:11" s="71" customFormat="1" ht="49.5" customHeight="1">
      <c r="A91" s="55"/>
      <c r="B91" s="60"/>
      <c r="C91" s="60">
        <v>900</v>
      </c>
      <c r="D91" s="61"/>
      <c r="E91" s="69" t="s">
        <v>450</v>
      </c>
      <c r="F91" s="63">
        <v>3540</v>
      </c>
      <c r="G91" s="63">
        <v>432.56</v>
      </c>
      <c r="H91" s="359">
        <f t="shared" si="2"/>
        <v>12.22</v>
      </c>
      <c r="I91" s="63"/>
      <c r="J91" s="63"/>
      <c r="K91" s="359"/>
    </row>
    <row r="92" spans="1:11" s="85" customFormat="1" ht="12" customHeight="1">
      <c r="A92" s="80"/>
      <c r="B92" s="81"/>
      <c r="C92" s="60">
        <v>920</v>
      </c>
      <c r="D92" s="82"/>
      <c r="E92" s="69" t="s">
        <v>202</v>
      </c>
      <c r="F92" s="63">
        <v>0</v>
      </c>
      <c r="G92" s="63">
        <v>1.26</v>
      </c>
      <c r="H92" s="359">
        <v>0</v>
      </c>
      <c r="I92" s="63"/>
      <c r="J92" s="63"/>
      <c r="K92" s="359"/>
    </row>
    <row r="93" spans="1:11" s="71" customFormat="1" ht="61.5" customHeight="1">
      <c r="A93" s="65"/>
      <c r="B93" s="60"/>
      <c r="C93" s="60">
        <v>2360</v>
      </c>
      <c r="D93" s="61"/>
      <c r="E93" s="69" t="s">
        <v>271</v>
      </c>
      <c r="F93" s="70">
        <v>0</v>
      </c>
      <c r="G93" s="63">
        <v>6203.38</v>
      </c>
      <c r="H93" s="359">
        <v>0</v>
      </c>
      <c r="I93" s="70"/>
      <c r="J93" s="63"/>
      <c r="K93" s="359"/>
    </row>
    <row r="94" spans="1:11" s="71" customFormat="1" ht="51.75" customHeight="1" hidden="1">
      <c r="A94" s="65"/>
      <c r="B94" s="60"/>
      <c r="C94" s="60">
        <v>2910</v>
      </c>
      <c r="D94" s="61"/>
      <c r="E94" s="69" t="s">
        <v>324</v>
      </c>
      <c r="F94" s="70">
        <v>0</v>
      </c>
      <c r="G94" s="63">
        <v>0</v>
      </c>
      <c r="H94" s="359" t="e">
        <f t="shared" si="2"/>
        <v>#DIV/0!</v>
      </c>
      <c r="I94" s="70"/>
      <c r="J94" s="63"/>
      <c r="K94" s="359"/>
    </row>
    <row r="95" spans="1:11" s="96" customFormat="1" ht="18">
      <c r="A95" s="94"/>
      <c r="B95" s="86">
        <v>85219</v>
      </c>
      <c r="C95" s="86"/>
      <c r="D95" s="95"/>
      <c r="E95" s="67" t="s">
        <v>132</v>
      </c>
      <c r="F95" s="92">
        <f>SUM(F96,F97)</f>
        <v>0</v>
      </c>
      <c r="G95" s="92">
        <f>SUM(G96,G97)</f>
        <v>826.99</v>
      </c>
      <c r="H95" s="332">
        <v>0</v>
      </c>
      <c r="I95" s="92"/>
      <c r="J95" s="92"/>
      <c r="K95" s="332"/>
    </row>
    <row r="96" spans="1:11" s="85" customFormat="1" ht="9.75">
      <c r="A96" s="80"/>
      <c r="B96" s="81"/>
      <c r="C96" s="60">
        <v>920</v>
      </c>
      <c r="D96" s="82"/>
      <c r="E96" s="69" t="s">
        <v>202</v>
      </c>
      <c r="F96" s="63">
        <v>0</v>
      </c>
      <c r="G96" s="63">
        <v>767.99</v>
      </c>
      <c r="H96" s="332">
        <v>0</v>
      </c>
      <c r="I96" s="63"/>
      <c r="J96" s="63"/>
      <c r="K96" s="334"/>
    </row>
    <row r="97" spans="1:11" s="85" customFormat="1" ht="19.5">
      <c r="A97" s="80"/>
      <c r="B97" s="81"/>
      <c r="C97" s="60">
        <v>970</v>
      </c>
      <c r="D97" s="82"/>
      <c r="E97" s="69" t="s">
        <v>140</v>
      </c>
      <c r="F97" s="63">
        <v>0</v>
      </c>
      <c r="G97" s="63">
        <v>59</v>
      </c>
      <c r="H97" s="332">
        <v>0</v>
      </c>
      <c r="I97" s="63"/>
      <c r="J97" s="63"/>
      <c r="K97" s="334"/>
    </row>
    <row r="98" spans="1:11" s="79" customFormat="1" ht="27" customHeight="1">
      <c r="A98" s="65"/>
      <c r="B98" s="76">
        <v>85228</v>
      </c>
      <c r="C98" s="76"/>
      <c r="D98" s="77"/>
      <c r="E98" s="78" t="s">
        <v>123</v>
      </c>
      <c r="F98" s="68">
        <f>SUM(F99:F100)</f>
        <v>12000</v>
      </c>
      <c r="G98" s="92">
        <f>SUM(G99:G100)</f>
        <v>28196.28</v>
      </c>
      <c r="H98" s="335">
        <f>ROUND((G98/F98)*100,2)</f>
        <v>234.97</v>
      </c>
      <c r="I98" s="68"/>
      <c r="J98" s="92"/>
      <c r="K98" s="335"/>
    </row>
    <row r="99" spans="1:11" s="71" customFormat="1" ht="19.5">
      <c r="A99" s="65"/>
      <c r="B99" s="60"/>
      <c r="C99" s="60">
        <v>830</v>
      </c>
      <c r="D99" s="61"/>
      <c r="E99" s="69" t="s">
        <v>208</v>
      </c>
      <c r="F99" s="70">
        <v>12000</v>
      </c>
      <c r="G99" s="87">
        <v>21678.3</v>
      </c>
      <c r="H99" s="334">
        <f>ROUND((G99/F99)*100,2)</f>
        <v>180.65</v>
      </c>
      <c r="I99" s="70"/>
      <c r="J99" s="87"/>
      <c r="K99" s="334"/>
    </row>
    <row r="100" spans="1:11" s="71" customFormat="1" ht="19.5">
      <c r="A100" s="65"/>
      <c r="B100" s="60"/>
      <c r="C100" s="60">
        <v>970</v>
      </c>
      <c r="D100" s="61"/>
      <c r="E100" s="69" t="s">
        <v>140</v>
      </c>
      <c r="F100" s="70">
        <v>0</v>
      </c>
      <c r="G100" s="87">
        <v>6517.98</v>
      </c>
      <c r="H100" s="334">
        <v>0</v>
      </c>
      <c r="I100" s="70"/>
      <c r="J100" s="87"/>
      <c r="K100" s="334"/>
    </row>
    <row r="101" spans="1:11" s="75" customFormat="1" ht="28.5" customHeight="1">
      <c r="A101" s="72">
        <v>853</v>
      </c>
      <c r="B101" s="73"/>
      <c r="C101" s="73"/>
      <c r="D101" s="74"/>
      <c r="E101" s="62" t="s">
        <v>135</v>
      </c>
      <c r="F101" s="64">
        <f>SUM(F102,F104)</f>
        <v>569482</v>
      </c>
      <c r="G101" s="64">
        <f>SUM(G102,G104)</f>
        <v>563041.37</v>
      </c>
      <c r="H101" s="343">
        <f>ROUND((G101/F101)*100,2)</f>
        <v>98.87</v>
      </c>
      <c r="I101" s="64"/>
      <c r="J101" s="64"/>
      <c r="K101" s="343"/>
    </row>
    <row r="102" spans="1:11" s="79" customFormat="1" ht="12" customHeight="1">
      <c r="A102" s="65"/>
      <c r="B102" s="76">
        <v>85333</v>
      </c>
      <c r="C102" s="76"/>
      <c r="D102" s="77"/>
      <c r="E102" s="78" t="s">
        <v>160</v>
      </c>
      <c r="F102" s="64">
        <f>SUM(F103:F103)</f>
        <v>569482</v>
      </c>
      <c r="G102" s="93">
        <f>SUM(G103)</f>
        <v>562673.68</v>
      </c>
      <c r="H102" s="334">
        <f>ROUND((G102/F102)*100,2)</f>
        <v>98.8</v>
      </c>
      <c r="I102" s="64"/>
      <c r="J102" s="93"/>
      <c r="K102" s="334"/>
    </row>
    <row r="103" spans="1:11" s="71" customFormat="1" ht="12" customHeight="1">
      <c r="A103" s="65"/>
      <c r="B103" s="60"/>
      <c r="C103" s="60">
        <v>970</v>
      </c>
      <c r="D103" s="61"/>
      <c r="E103" s="69" t="s">
        <v>175</v>
      </c>
      <c r="F103" s="70">
        <v>569482</v>
      </c>
      <c r="G103" s="87">
        <v>562673.68</v>
      </c>
      <c r="H103" s="334">
        <f>ROUND((G103/F103)*100,2)</f>
        <v>98.8</v>
      </c>
      <c r="I103" s="70"/>
      <c r="J103" s="87"/>
      <c r="K103" s="334"/>
    </row>
    <row r="104" spans="1:11" s="79" customFormat="1" ht="14.25" customHeight="1">
      <c r="A104" s="65"/>
      <c r="B104" s="76">
        <v>85395</v>
      </c>
      <c r="C104" s="76"/>
      <c r="D104" s="77"/>
      <c r="E104" s="78" t="s">
        <v>113</v>
      </c>
      <c r="F104" s="64">
        <f>SUM(F105:F105)</f>
        <v>0</v>
      </c>
      <c r="G104" s="64">
        <f>SUM(G105:G105)</f>
        <v>367.69</v>
      </c>
      <c r="H104" s="334">
        <v>0</v>
      </c>
      <c r="I104" s="64"/>
      <c r="J104" s="64"/>
      <c r="K104" s="334"/>
    </row>
    <row r="105" spans="1:11" s="71" customFormat="1" ht="9.75">
      <c r="A105" s="65"/>
      <c r="B105" s="60"/>
      <c r="C105" s="60">
        <v>920</v>
      </c>
      <c r="D105" s="82"/>
      <c r="E105" s="69" t="s">
        <v>202</v>
      </c>
      <c r="F105" s="70">
        <v>0</v>
      </c>
      <c r="G105" s="87">
        <v>367.69</v>
      </c>
      <c r="H105" s="334">
        <v>0</v>
      </c>
      <c r="I105" s="70"/>
      <c r="J105" s="87"/>
      <c r="K105" s="334"/>
    </row>
    <row r="106" spans="1:11" s="75" customFormat="1" ht="19.5" customHeight="1">
      <c r="A106" s="72">
        <v>900</v>
      </c>
      <c r="B106" s="73"/>
      <c r="C106" s="73"/>
      <c r="D106" s="74"/>
      <c r="E106" s="62" t="s">
        <v>136</v>
      </c>
      <c r="F106" s="64">
        <f>SUM(F107,F110,F112)</f>
        <v>0</v>
      </c>
      <c r="G106" s="64">
        <f>SUM(G107,G110,G112)</f>
        <v>332.72</v>
      </c>
      <c r="H106" s="332">
        <v>0</v>
      </c>
      <c r="I106" s="64"/>
      <c r="J106" s="64"/>
      <c r="K106" s="332"/>
    </row>
    <row r="107" spans="1:11" s="79" customFormat="1" ht="18.75" customHeight="1">
      <c r="A107" s="65"/>
      <c r="B107" s="76">
        <v>90004</v>
      </c>
      <c r="C107" s="76"/>
      <c r="D107" s="77"/>
      <c r="E107" s="78" t="s">
        <v>285</v>
      </c>
      <c r="F107" s="64">
        <f>SUM(F108:F109)</f>
        <v>0</v>
      </c>
      <c r="G107" s="64">
        <f>SUM(G108:G109)</f>
        <v>332.72</v>
      </c>
      <c r="H107" s="332">
        <v>0</v>
      </c>
      <c r="I107" s="64"/>
      <c r="J107" s="64"/>
      <c r="K107" s="332"/>
    </row>
    <row r="108" spans="1:11" s="71" customFormat="1" ht="10.5" customHeight="1">
      <c r="A108" s="65"/>
      <c r="B108" s="60"/>
      <c r="C108" s="60">
        <v>830</v>
      </c>
      <c r="D108" s="61"/>
      <c r="E108" s="69" t="s">
        <v>170</v>
      </c>
      <c r="F108" s="70">
        <v>0</v>
      </c>
      <c r="G108" s="87">
        <v>257.47</v>
      </c>
      <c r="H108" s="334">
        <v>0</v>
      </c>
      <c r="I108" s="70"/>
      <c r="J108" s="87"/>
      <c r="K108" s="334"/>
    </row>
    <row r="109" spans="1:11" s="71" customFormat="1" ht="10.5" customHeight="1">
      <c r="A109" s="65"/>
      <c r="B109" s="60"/>
      <c r="C109" s="60">
        <v>920</v>
      </c>
      <c r="D109" s="61"/>
      <c r="E109" s="69" t="s">
        <v>202</v>
      </c>
      <c r="F109" s="70">
        <v>0</v>
      </c>
      <c r="G109" s="87">
        <v>75.25</v>
      </c>
      <c r="H109" s="334">
        <v>0</v>
      </c>
      <c r="I109" s="70"/>
      <c r="J109" s="87"/>
      <c r="K109" s="334"/>
    </row>
    <row r="110" spans="1:11" s="79" customFormat="1" ht="29.25" customHeight="1" hidden="1">
      <c r="A110" s="65"/>
      <c r="B110" s="76">
        <v>90020</v>
      </c>
      <c r="C110" s="76"/>
      <c r="D110" s="77"/>
      <c r="E110" s="78" t="s">
        <v>325</v>
      </c>
      <c r="F110" s="64">
        <f>SUM(F111)</f>
        <v>0</v>
      </c>
      <c r="G110" s="64">
        <f>SUM(G111)</f>
        <v>0</v>
      </c>
      <c r="H110" s="332">
        <v>0</v>
      </c>
      <c r="I110" s="64">
        <f>SUM(I111)</f>
        <v>0</v>
      </c>
      <c r="J110" s="64">
        <f>SUM(J111)</f>
        <v>0</v>
      </c>
      <c r="K110" s="332">
        <v>0</v>
      </c>
    </row>
    <row r="111" spans="1:11" s="71" customFormat="1" ht="19.5" customHeight="1" hidden="1">
      <c r="A111" s="65"/>
      <c r="B111" s="60"/>
      <c r="C111" s="60">
        <v>400</v>
      </c>
      <c r="D111" s="61"/>
      <c r="E111" s="69" t="s">
        <v>326</v>
      </c>
      <c r="F111" s="70">
        <v>0</v>
      </c>
      <c r="G111" s="87">
        <v>0</v>
      </c>
      <c r="H111" s="334">
        <v>0</v>
      </c>
      <c r="I111" s="70">
        <v>0</v>
      </c>
      <c r="J111" s="87">
        <v>0</v>
      </c>
      <c r="K111" s="334">
        <v>0</v>
      </c>
    </row>
    <row r="112" spans="1:11" s="79" customFormat="1" ht="10.5" customHeight="1" hidden="1">
      <c r="A112" s="65"/>
      <c r="B112" s="76">
        <v>90095</v>
      </c>
      <c r="C112" s="76"/>
      <c r="D112" s="77"/>
      <c r="E112" s="78" t="s">
        <v>113</v>
      </c>
      <c r="F112" s="64">
        <f>SUM(F113)</f>
        <v>0</v>
      </c>
      <c r="G112" s="64">
        <f>SUM(G113)</f>
        <v>0</v>
      </c>
      <c r="H112" s="332">
        <v>0</v>
      </c>
      <c r="I112" s="64">
        <f>SUM(I113)</f>
        <v>0</v>
      </c>
      <c r="J112" s="64">
        <f>SUM(J113)</f>
        <v>0</v>
      </c>
      <c r="K112" s="332">
        <v>0</v>
      </c>
    </row>
    <row r="113" spans="1:11" s="71" customFormat="1" ht="19.5" customHeight="1" hidden="1">
      <c r="A113" s="65"/>
      <c r="B113" s="60"/>
      <c r="C113" s="60">
        <v>870</v>
      </c>
      <c r="D113" s="61"/>
      <c r="E113" s="69" t="s">
        <v>185</v>
      </c>
      <c r="F113" s="70">
        <v>0</v>
      </c>
      <c r="G113" s="87">
        <v>0</v>
      </c>
      <c r="H113" s="334">
        <v>0</v>
      </c>
      <c r="I113" s="70">
        <v>0</v>
      </c>
      <c r="J113" s="87">
        <v>0</v>
      </c>
      <c r="K113" s="334">
        <v>0</v>
      </c>
    </row>
    <row r="114" spans="1:11" s="98" customFormat="1" ht="11.25">
      <c r="A114" s="604" t="s">
        <v>209</v>
      </c>
      <c r="B114" s="623"/>
      <c r="C114" s="623"/>
      <c r="D114" s="623"/>
      <c r="E114" s="623"/>
      <c r="F114" s="97">
        <f>SUM(F8,F13,F19,F29,F34,F37,F67,F69,F89,F101,F106)</f>
        <v>3399078</v>
      </c>
      <c r="G114" s="97">
        <f>SUM(G8,G13,G19,G29,G34,G37,G67,G69,G89,G101,G106)</f>
        <v>3539080.7600000002</v>
      </c>
      <c r="H114" s="336">
        <f>ROUND((G114/F114)*100,2)</f>
        <v>104.12</v>
      </c>
      <c r="I114" s="97">
        <f>SUM(I8,I29,I34,I37,I69,I89,I101)</f>
        <v>30000</v>
      </c>
      <c r="J114" s="97">
        <f>SUM(J8,J29,J34,J37,J69,J89,J101)</f>
        <v>34400</v>
      </c>
      <c r="K114" s="336">
        <f>ROUND((J114/I114)*100,2)</f>
        <v>114.67</v>
      </c>
    </row>
    <row r="115" spans="1:11" s="98" customFormat="1" ht="11.25">
      <c r="A115" s="99" t="s">
        <v>126</v>
      </c>
      <c r="B115" s="100"/>
      <c r="C115" s="101"/>
      <c r="D115" s="102"/>
      <c r="E115" s="102"/>
      <c r="F115" s="103"/>
      <c r="G115" s="326"/>
      <c r="H115" s="337"/>
      <c r="I115" s="103"/>
      <c r="J115" s="326"/>
      <c r="K115" s="337"/>
    </row>
    <row r="116" spans="1:11" s="91" customFormat="1" ht="9">
      <c r="A116" s="80">
        <v>758</v>
      </c>
      <c r="B116" s="104"/>
      <c r="C116" s="105"/>
      <c r="D116" s="106"/>
      <c r="E116" s="83" t="s">
        <v>119</v>
      </c>
      <c r="F116" s="64">
        <f>SUM(F117,F119,F121)</f>
        <v>6922625</v>
      </c>
      <c r="G116" s="64">
        <f>SUM(G117,G119,G121)</f>
        <v>6922625</v>
      </c>
      <c r="H116" s="332">
        <f aca="true" t="shared" si="3" ref="H116:H123">ROUND((G116/F116)*100,2)</f>
        <v>100</v>
      </c>
      <c r="I116" s="64"/>
      <c r="J116" s="64"/>
      <c r="K116" s="332"/>
    </row>
    <row r="117" spans="1:11" s="79" customFormat="1" ht="38.25" customHeight="1">
      <c r="A117" s="65"/>
      <c r="B117" s="76">
        <v>75801</v>
      </c>
      <c r="C117" s="76"/>
      <c r="D117" s="77"/>
      <c r="E117" s="78" t="s">
        <v>127</v>
      </c>
      <c r="F117" s="64">
        <f>SUM(F118:F118)</f>
        <v>3884850</v>
      </c>
      <c r="G117" s="64">
        <f>SUM(G118:G118)</f>
        <v>3884850</v>
      </c>
      <c r="H117" s="332">
        <f t="shared" si="3"/>
        <v>100</v>
      </c>
      <c r="I117" s="64"/>
      <c r="J117" s="64"/>
      <c r="K117" s="332"/>
    </row>
    <row r="118" spans="1:11" s="71" customFormat="1" ht="19.5">
      <c r="A118" s="65"/>
      <c r="B118" s="60"/>
      <c r="C118" s="60">
        <v>2920</v>
      </c>
      <c r="D118" s="61"/>
      <c r="E118" s="69" t="s">
        <v>210</v>
      </c>
      <c r="F118" s="70">
        <v>3884850</v>
      </c>
      <c r="G118" s="70">
        <v>3884850</v>
      </c>
      <c r="H118" s="334">
        <f t="shared" si="3"/>
        <v>100</v>
      </c>
      <c r="I118" s="70"/>
      <c r="J118" s="63"/>
      <c r="K118" s="334"/>
    </row>
    <row r="119" spans="1:11" s="79" customFormat="1" ht="28.5" customHeight="1">
      <c r="A119" s="65"/>
      <c r="B119" s="76">
        <v>75807</v>
      </c>
      <c r="C119" s="76"/>
      <c r="D119" s="77"/>
      <c r="E119" s="78" t="s">
        <v>211</v>
      </c>
      <c r="F119" s="64">
        <f>SUM(F120:F120)</f>
        <v>2958155</v>
      </c>
      <c r="G119" s="64">
        <f>SUM(G120:G120)</f>
        <v>2958155</v>
      </c>
      <c r="H119" s="332">
        <f t="shared" si="3"/>
        <v>100</v>
      </c>
      <c r="I119" s="64"/>
      <c r="J119" s="64"/>
      <c r="K119" s="332"/>
    </row>
    <row r="120" spans="1:11" s="71" customFormat="1" ht="19.5">
      <c r="A120" s="65"/>
      <c r="B120" s="60"/>
      <c r="C120" s="60">
        <v>2920</v>
      </c>
      <c r="D120" s="61"/>
      <c r="E120" s="69" t="s">
        <v>210</v>
      </c>
      <c r="F120" s="70">
        <v>2958155</v>
      </c>
      <c r="G120" s="70">
        <v>2958155</v>
      </c>
      <c r="H120" s="334">
        <f t="shared" si="3"/>
        <v>100</v>
      </c>
      <c r="I120" s="70"/>
      <c r="J120" s="63"/>
      <c r="K120" s="334"/>
    </row>
    <row r="121" spans="1:11" s="79" customFormat="1" ht="28.5" customHeight="1">
      <c r="A121" s="65"/>
      <c r="B121" s="76">
        <v>75831</v>
      </c>
      <c r="C121" s="76"/>
      <c r="D121" s="77"/>
      <c r="E121" s="78" t="s">
        <v>212</v>
      </c>
      <c r="F121" s="64">
        <f>SUM(F122:F122)</f>
        <v>79620</v>
      </c>
      <c r="G121" s="64">
        <f>SUM(G122:G122)</f>
        <v>79620</v>
      </c>
      <c r="H121" s="332">
        <f t="shared" si="3"/>
        <v>100</v>
      </c>
      <c r="I121" s="64"/>
      <c r="J121" s="64"/>
      <c r="K121" s="332"/>
    </row>
    <row r="122" spans="1:11" s="71" customFormat="1" ht="19.5">
      <c r="A122" s="65"/>
      <c r="B122" s="60"/>
      <c r="C122" s="60">
        <v>2920</v>
      </c>
      <c r="D122" s="61"/>
      <c r="E122" s="69" t="s">
        <v>210</v>
      </c>
      <c r="F122" s="70">
        <v>79620</v>
      </c>
      <c r="G122" s="70">
        <v>79620</v>
      </c>
      <c r="H122" s="334">
        <f t="shared" si="3"/>
        <v>100</v>
      </c>
      <c r="I122" s="70"/>
      <c r="J122" s="63"/>
      <c r="K122" s="334"/>
    </row>
    <row r="123" spans="1:11" s="98" customFormat="1" ht="11.25">
      <c r="A123" s="613" t="s">
        <v>213</v>
      </c>
      <c r="B123" s="614"/>
      <c r="C123" s="614"/>
      <c r="D123" s="614"/>
      <c r="E123" s="615"/>
      <c r="F123" s="103">
        <f>SUM(F116)</f>
        <v>6922625</v>
      </c>
      <c r="G123" s="103">
        <f>SUM(G116)</f>
        <v>6922625</v>
      </c>
      <c r="H123" s="337">
        <f t="shared" si="3"/>
        <v>100</v>
      </c>
      <c r="I123" s="103"/>
      <c r="J123" s="327"/>
      <c r="K123" s="337"/>
    </row>
    <row r="124" spans="1:11" s="108" customFormat="1" ht="10.5" customHeight="1">
      <c r="A124" s="107" t="s">
        <v>128</v>
      </c>
      <c r="B124" s="100"/>
      <c r="C124" s="101"/>
      <c r="D124" s="102"/>
      <c r="E124" s="102"/>
      <c r="F124" s="103"/>
      <c r="G124" s="326"/>
      <c r="H124" s="337"/>
      <c r="I124" s="103"/>
      <c r="J124" s="326"/>
      <c r="K124" s="337"/>
    </row>
    <row r="125" spans="1:11" s="46" customFormat="1" ht="11.25">
      <c r="A125" s="109">
        <v>10</v>
      </c>
      <c r="B125" s="110"/>
      <c r="C125" s="110"/>
      <c r="D125" s="110"/>
      <c r="E125" s="62" t="s">
        <v>110</v>
      </c>
      <c r="F125" s="64">
        <f>SUM(F126,)</f>
        <v>13834</v>
      </c>
      <c r="G125" s="64">
        <f>SUM(G126)</f>
        <v>13832.56</v>
      </c>
      <c r="H125" s="332">
        <f>ROUND((G125/F125)*100,2)</f>
        <v>99.99</v>
      </c>
      <c r="I125" s="64"/>
      <c r="J125" s="64"/>
      <c r="K125" s="332"/>
    </row>
    <row r="126" spans="1:11" s="46" customFormat="1" ht="9.75">
      <c r="A126" s="65"/>
      <c r="B126" s="111">
        <v>1095</v>
      </c>
      <c r="C126" s="76"/>
      <c r="D126" s="77"/>
      <c r="E126" s="67" t="s">
        <v>113</v>
      </c>
      <c r="F126" s="64">
        <f>SUM(F127:F127)</f>
        <v>13834</v>
      </c>
      <c r="G126" s="92">
        <f>SUM(G127:G127)</f>
        <v>13832.56</v>
      </c>
      <c r="H126" s="332">
        <f>ROUND((G126/F126)*100,2)</f>
        <v>99.99</v>
      </c>
      <c r="I126" s="64"/>
      <c r="J126" s="92"/>
      <c r="K126" s="332"/>
    </row>
    <row r="127" spans="1:11" s="46" customFormat="1" ht="67.5" customHeight="1">
      <c r="A127" s="65"/>
      <c r="B127" s="60"/>
      <c r="C127" s="60">
        <v>2010</v>
      </c>
      <c r="D127" s="61"/>
      <c r="E127" s="69" t="s">
        <v>214</v>
      </c>
      <c r="F127" s="70">
        <v>13834</v>
      </c>
      <c r="G127" s="63">
        <v>13832.56</v>
      </c>
      <c r="H127" s="333">
        <f>ROUND((G127/F127)*100,2)</f>
        <v>99.99</v>
      </c>
      <c r="I127" s="70"/>
      <c r="J127" s="63"/>
      <c r="K127" s="333"/>
    </row>
    <row r="128" spans="1:11" s="85" customFormat="1" ht="9">
      <c r="A128" s="80">
        <v>750</v>
      </c>
      <c r="B128" s="81"/>
      <c r="C128" s="81"/>
      <c r="D128" s="82"/>
      <c r="E128" s="83" t="s">
        <v>116</v>
      </c>
      <c r="F128" s="84">
        <f>SUM(F129:F129)</f>
        <v>41775</v>
      </c>
      <c r="G128" s="64">
        <f>SUM(G129:G129)</f>
        <v>41775</v>
      </c>
      <c r="H128" s="332">
        <f aca="true" t="shared" si="4" ref="H128:H145">ROUND((G128/F128)*100,2)</f>
        <v>100</v>
      </c>
      <c r="I128" s="84"/>
      <c r="J128" s="64"/>
      <c r="K128" s="332"/>
    </row>
    <row r="129" spans="1:11" s="79" customFormat="1" ht="12" customHeight="1">
      <c r="A129" s="65"/>
      <c r="B129" s="76">
        <v>75011</v>
      </c>
      <c r="C129" s="76"/>
      <c r="D129" s="77" t="s">
        <v>215</v>
      </c>
      <c r="E129" s="78" t="s">
        <v>166</v>
      </c>
      <c r="F129" s="84">
        <f>SUM(F130:F130)</f>
        <v>41775</v>
      </c>
      <c r="G129" s="64">
        <f>SUM(G130:G130)</f>
        <v>41775</v>
      </c>
      <c r="H129" s="332">
        <f t="shared" si="4"/>
        <v>100</v>
      </c>
      <c r="I129" s="84"/>
      <c r="J129" s="64"/>
      <c r="K129" s="332"/>
    </row>
    <row r="130" spans="1:11" s="71" customFormat="1" ht="70.5" customHeight="1">
      <c r="A130" s="65"/>
      <c r="B130" s="60"/>
      <c r="C130" s="60">
        <v>2010</v>
      </c>
      <c r="D130" s="61"/>
      <c r="E130" s="69" t="s">
        <v>457</v>
      </c>
      <c r="F130" s="70">
        <v>41775</v>
      </c>
      <c r="G130" s="70">
        <v>41775</v>
      </c>
      <c r="H130" s="334">
        <f t="shared" si="4"/>
        <v>100</v>
      </c>
      <c r="I130" s="70"/>
      <c r="J130" s="87"/>
      <c r="K130" s="334"/>
    </row>
    <row r="131" spans="1:11" s="91" customFormat="1" ht="45.75" customHeight="1">
      <c r="A131" s="72">
        <v>751</v>
      </c>
      <c r="B131" s="89"/>
      <c r="C131" s="89"/>
      <c r="D131" s="90"/>
      <c r="E131" s="62" t="s">
        <v>129</v>
      </c>
      <c r="F131" s="88">
        <f>SUM(F132,F134,F136)</f>
        <v>16521</v>
      </c>
      <c r="G131" s="88">
        <f>SUM(G132,G134,G136)</f>
        <v>15851</v>
      </c>
      <c r="H131" s="334">
        <f t="shared" si="4"/>
        <v>95.94</v>
      </c>
      <c r="I131" s="88"/>
      <c r="J131" s="88"/>
      <c r="K131" s="88"/>
    </row>
    <row r="132" spans="1:11" s="79" customFormat="1" ht="39" customHeight="1">
      <c r="A132" s="65"/>
      <c r="B132" s="76">
        <v>75101</v>
      </c>
      <c r="C132" s="76"/>
      <c r="D132" s="77" t="s">
        <v>217</v>
      </c>
      <c r="E132" s="78" t="s">
        <v>130</v>
      </c>
      <c r="F132" s="64">
        <f>SUM(F133:F133)</f>
        <v>1065</v>
      </c>
      <c r="G132" s="64">
        <f>SUM(G133:G133)</f>
        <v>1065</v>
      </c>
      <c r="H132" s="332">
        <f t="shared" si="4"/>
        <v>100</v>
      </c>
      <c r="I132" s="64"/>
      <c r="J132" s="64"/>
      <c r="K132" s="332"/>
    </row>
    <row r="133" spans="1:11" s="71" customFormat="1" ht="67.5" customHeight="1">
      <c r="A133" s="65"/>
      <c r="B133" s="60"/>
      <c r="C133" s="60">
        <v>2010</v>
      </c>
      <c r="D133" s="61"/>
      <c r="E133" s="69" t="s">
        <v>216</v>
      </c>
      <c r="F133" s="70">
        <v>1065</v>
      </c>
      <c r="G133" s="70">
        <v>1065</v>
      </c>
      <c r="H133" s="334">
        <f t="shared" si="4"/>
        <v>100</v>
      </c>
      <c r="I133" s="70"/>
      <c r="J133" s="87"/>
      <c r="K133" s="334"/>
    </row>
    <row r="134" spans="1:11" s="79" customFormat="1" ht="65.25" customHeight="1">
      <c r="A134" s="65"/>
      <c r="B134" s="76">
        <v>75109</v>
      </c>
      <c r="C134" s="76"/>
      <c r="D134" s="77" t="s">
        <v>217</v>
      </c>
      <c r="E134" s="78" t="s">
        <v>455</v>
      </c>
      <c r="F134" s="64">
        <f>SUM(F135:F135)</f>
        <v>4316</v>
      </c>
      <c r="G134" s="64">
        <f>SUM(G135:G135)</f>
        <v>3646</v>
      </c>
      <c r="H134" s="332">
        <f>ROUND((G134/F134)*100,2)</f>
        <v>84.48</v>
      </c>
      <c r="I134" s="64"/>
      <c r="J134" s="64"/>
      <c r="K134" s="332"/>
    </row>
    <row r="135" spans="1:11" s="71" customFormat="1" ht="67.5" customHeight="1">
      <c r="A135" s="65"/>
      <c r="B135" s="60"/>
      <c r="C135" s="60">
        <v>2010</v>
      </c>
      <c r="D135" s="61"/>
      <c r="E135" s="69" t="s">
        <v>216</v>
      </c>
      <c r="F135" s="70">
        <v>4316</v>
      </c>
      <c r="G135" s="70">
        <v>3646</v>
      </c>
      <c r="H135" s="334">
        <f>ROUND((G135/F135)*100,2)</f>
        <v>84.48</v>
      </c>
      <c r="I135" s="70"/>
      <c r="J135" s="87"/>
      <c r="K135" s="334"/>
    </row>
    <row r="136" spans="1:11" s="79" customFormat="1" ht="18.75" customHeight="1">
      <c r="A136" s="65"/>
      <c r="B136" s="76">
        <v>75113</v>
      </c>
      <c r="C136" s="76"/>
      <c r="D136" s="77" t="s">
        <v>217</v>
      </c>
      <c r="E136" s="78" t="s">
        <v>354</v>
      </c>
      <c r="F136" s="64">
        <f>SUM(F137:F137)</f>
        <v>11140</v>
      </c>
      <c r="G136" s="64">
        <f>SUM(G137:G137)</f>
        <v>11140</v>
      </c>
      <c r="H136" s="332">
        <f>ROUND((G136/F136)*100,2)</f>
        <v>100</v>
      </c>
      <c r="I136" s="64"/>
      <c r="J136" s="64"/>
      <c r="K136" s="332"/>
    </row>
    <row r="137" spans="1:11" s="71" customFormat="1" ht="68.25" customHeight="1">
      <c r="A137" s="65"/>
      <c r="B137" s="60"/>
      <c r="C137" s="60">
        <v>2010</v>
      </c>
      <c r="D137" s="61"/>
      <c r="E137" s="69" t="s">
        <v>216</v>
      </c>
      <c r="F137" s="70">
        <v>11140</v>
      </c>
      <c r="G137" s="87">
        <v>11140</v>
      </c>
      <c r="H137" s="334">
        <f>ROUND((G137/F137)*100,2)</f>
        <v>100</v>
      </c>
      <c r="I137" s="70"/>
      <c r="J137" s="87"/>
      <c r="K137" s="334"/>
    </row>
    <row r="138" spans="1:11" s="85" customFormat="1" ht="9">
      <c r="A138" s="80">
        <v>852</v>
      </c>
      <c r="B138" s="81"/>
      <c r="C138" s="81"/>
      <c r="D138" s="82"/>
      <c r="E138" s="83" t="s">
        <v>122</v>
      </c>
      <c r="F138" s="84">
        <f>SUM(F139,F141,F143)</f>
        <v>2007615</v>
      </c>
      <c r="G138" s="64">
        <f>SUM(G139,G141,G143)</f>
        <v>2007473.13</v>
      </c>
      <c r="H138" s="332">
        <f t="shared" si="4"/>
        <v>99.99</v>
      </c>
      <c r="I138" s="84"/>
      <c r="J138" s="64"/>
      <c r="K138" s="332"/>
    </row>
    <row r="139" spans="1:11" s="79" customFormat="1" ht="63.75" customHeight="1">
      <c r="A139" s="65"/>
      <c r="B139" s="76">
        <v>85212</v>
      </c>
      <c r="C139" s="76"/>
      <c r="D139" s="77" t="s">
        <v>215</v>
      </c>
      <c r="E139" s="67" t="s">
        <v>353</v>
      </c>
      <c r="F139" s="84">
        <f>SUM(F140:F140)</f>
        <v>1954326</v>
      </c>
      <c r="G139" s="64">
        <f>SUM(G140:G140)</f>
        <v>1954287.7</v>
      </c>
      <c r="H139" s="332">
        <f t="shared" si="4"/>
        <v>100</v>
      </c>
      <c r="I139" s="84"/>
      <c r="J139" s="64"/>
      <c r="K139" s="332"/>
    </row>
    <row r="140" spans="1:11" s="115" customFormat="1" ht="66.75" customHeight="1">
      <c r="A140" s="112"/>
      <c r="B140" s="113"/>
      <c r="C140" s="113">
        <v>2010</v>
      </c>
      <c r="D140" s="114"/>
      <c r="E140" s="69" t="s">
        <v>216</v>
      </c>
      <c r="F140" s="63">
        <v>1954326</v>
      </c>
      <c r="G140" s="117">
        <v>1954287.7</v>
      </c>
      <c r="H140" s="334">
        <f t="shared" si="4"/>
        <v>100</v>
      </c>
      <c r="I140" s="63"/>
      <c r="J140" s="117"/>
      <c r="K140" s="334"/>
    </row>
    <row r="141" spans="1:11" s="79" customFormat="1" ht="82.5" customHeight="1">
      <c r="A141" s="65"/>
      <c r="B141" s="76">
        <v>85213</v>
      </c>
      <c r="C141" s="76"/>
      <c r="D141" s="77" t="s">
        <v>215</v>
      </c>
      <c r="E141" s="78" t="s">
        <v>286</v>
      </c>
      <c r="F141" s="64">
        <f>SUM(F142:F142)</f>
        <v>5428</v>
      </c>
      <c r="G141" s="64">
        <f>SUM(G142:G142)</f>
        <v>5324.73</v>
      </c>
      <c r="H141" s="332">
        <f t="shared" si="4"/>
        <v>98.1</v>
      </c>
      <c r="I141" s="64"/>
      <c r="J141" s="64"/>
      <c r="K141" s="332"/>
    </row>
    <row r="142" spans="1:11" s="115" customFormat="1" ht="68.25" customHeight="1">
      <c r="A142" s="112"/>
      <c r="B142" s="113"/>
      <c r="C142" s="113">
        <v>2010</v>
      </c>
      <c r="D142" s="114"/>
      <c r="E142" s="69" t="s">
        <v>216</v>
      </c>
      <c r="F142" s="63">
        <v>5428</v>
      </c>
      <c r="G142" s="87">
        <v>5324.73</v>
      </c>
      <c r="H142" s="334">
        <f t="shared" si="4"/>
        <v>98.1</v>
      </c>
      <c r="I142" s="63"/>
      <c r="J142" s="87"/>
      <c r="K142" s="334"/>
    </row>
    <row r="143" spans="1:11" s="79" customFormat="1" ht="37.5" customHeight="1">
      <c r="A143" s="65"/>
      <c r="B143" s="76">
        <v>85214</v>
      </c>
      <c r="C143" s="76"/>
      <c r="D143" s="77" t="s">
        <v>215</v>
      </c>
      <c r="E143" s="78" t="s">
        <v>173</v>
      </c>
      <c r="F143" s="64">
        <f>SUM(F144:F144)</f>
        <v>47861</v>
      </c>
      <c r="G143" s="64">
        <f>SUM(G144:G144)</f>
        <v>47860.7</v>
      </c>
      <c r="H143" s="332">
        <f t="shared" si="4"/>
        <v>100</v>
      </c>
      <c r="I143" s="64"/>
      <c r="J143" s="64"/>
      <c r="K143" s="332"/>
    </row>
    <row r="144" spans="1:11" s="115" customFormat="1" ht="69" customHeight="1">
      <c r="A144" s="112"/>
      <c r="B144" s="113"/>
      <c r="C144" s="113">
        <v>2010</v>
      </c>
      <c r="D144" s="114"/>
      <c r="E144" s="69" t="s">
        <v>216</v>
      </c>
      <c r="F144" s="63">
        <v>47861</v>
      </c>
      <c r="G144" s="87">
        <v>47860.7</v>
      </c>
      <c r="H144" s="334">
        <f t="shared" si="4"/>
        <v>100</v>
      </c>
      <c r="I144" s="63"/>
      <c r="J144" s="87"/>
      <c r="K144" s="334"/>
    </row>
    <row r="145" spans="1:11" s="98" customFormat="1" ht="11.25">
      <c r="A145" s="616" t="s">
        <v>218</v>
      </c>
      <c r="B145" s="617"/>
      <c r="C145" s="617"/>
      <c r="D145" s="617"/>
      <c r="E145" s="618"/>
      <c r="F145" s="116">
        <f>SUM(F125,F128,F131,F138)</f>
        <v>2079745</v>
      </c>
      <c r="G145" s="116">
        <f>SUM(G125,G128,G131,G138)</f>
        <v>2078931.69</v>
      </c>
      <c r="H145" s="337">
        <f t="shared" si="4"/>
        <v>99.96</v>
      </c>
      <c r="I145" s="116"/>
      <c r="J145" s="328"/>
      <c r="K145" s="332"/>
    </row>
    <row r="146" spans="1:11" s="98" customFormat="1" ht="28.5" customHeight="1" hidden="1">
      <c r="A146" s="610" t="s">
        <v>219</v>
      </c>
      <c r="B146" s="611"/>
      <c r="C146" s="611"/>
      <c r="D146" s="611"/>
      <c r="E146" s="611"/>
      <c r="F146" s="611"/>
      <c r="G146" s="612"/>
      <c r="H146" s="337"/>
      <c r="I146" s="403"/>
      <c r="J146" s="403"/>
      <c r="K146" s="337"/>
    </row>
    <row r="147" spans="1:11" s="75" customFormat="1" ht="20.25" customHeight="1" hidden="1">
      <c r="A147" s="72">
        <v>921</v>
      </c>
      <c r="B147" s="73"/>
      <c r="C147" s="73"/>
      <c r="D147" s="74"/>
      <c r="E147" s="62" t="s">
        <v>162</v>
      </c>
      <c r="F147" s="64">
        <f>SUM(F148)</f>
        <v>0</v>
      </c>
      <c r="G147" s="64">
        <f>SUM(G148)</f>
        <v>0</v>
      </c>
      <c r="H147" s="332" t="e">
        <f>ROUND((G147/F147)*100,2)</f>
        <v>#DIV/0!</v>
      </c>
      <c r="I147" s="64">
        <f>SUM(I148)</f>
        <v>0</v>
      </c>
      <c r="J147" s="64">
        <f>SUM(J148)</f>
        <v>0</v>
      </c>
      <c r="K147" s="332" t="e">
        <f>ROUND((J147/I147)*100,2)</f>
        <v>#DIV/0!</v>
      </c>
    </row>
    <row r="148" spans="1:11" s="79" customFormat="1" ht="12" customHeight="1" hidden="1">
      <c r="A148" s="65"/>
      <c r="B148" s="76">
        <v>92116</v>
      </c>
      <c r="C148" s="76"/>
      <c r="D148" s="77" t="s">
        <v>215</v>
      </c>
      <c r="E148" s="78" t="s">
        <v>164</v>
      </c>
      <c r="F148" s="64">
        <f>SUM(F149:F149)</f>
        <v>0</v>
      </c>
      <c r="G148" s="64">
        <f>SUM(G149:G149)</f>
        <v>0</v>
      </c>
      <c r="H148" s="332" t="e">
        <f>ROUND((G148/F148)*100,2)</f>
        <v>#DIV/0!</v>
      </c>
      <c r="I148" s="64">
        <f>SUM(I149:I149)</f>
        <v>0</v>
      </c>
      <c r="J148" s="64">
        <f>SUM(J149:J149)</f>
        <v>0</v>
      </c>
      <c r="K148" s="332" t="e">
        <f>ROUND((J148/I148)*100,2)</f>
        <v>#DIV/0!</v>
      </c>
    </row>
    <row r="149" spans="1:11" s="71" customFormat="1" ht="42.75" customHeight="1" hidden="1">
      <c r="A149" s="65"/>
      <c r="B149" s="60"/>
      <c r="C149" s="60">
        <v>2020</v>
      </c>
      <c r="D149" s="61"/>
      <c r="E149" s="69" t="s">
        <v>220</v>
      </c>
      <c r="F149" s="70">
        <v>0</v>
      </c>
      <c r="G149" s="63">
        <v>0</v>
      </c>
      <c r="H149" s="334" t="e">
        <f>ROUND((G149/F149)*100,2)</f>
        <v>#DIV/0!</v>
      </c>
      <c r="I149" s="70">
        <v>0</v>
      </c>
      <c r="J149" s="63">
        <v>0</v>
      </c>
      <c r="K149" s="334" t="e">
        <f>ROUND((J149/I149)*100,2)</f>
        <v>#DIV/0!</v>
      </c>
    </row>
    <row r="150" spans="1:11" s="98" customFormat="1" ht="26.25" customHeight="1" hidden="1">
      <c r="A150" s="595" t="s">
        <v>221</v>
      </c>
      <c r="B150" s="619"/>
      <c r="C150" s="619"/>
      <c r="D150" s="619"/>
      <c r="E150" s="620"/>
      <c r="F150" s="118">
        <f>SUM(F147)</f>
        <v>0</v>
      </c>
      <c r="G150" s="329">
        <f>SUM(G147)</f>
        <v>0</v>
      </c>
      <c r="H150" s="337" t="e">
        <f>ROUND((G150/F150)*100,2)</f>
        <v>#DIV/0!</v>
      </c>
      <c r="I150" s="118">
        <f>SUM(I147)</f>
        <v>0</v>
      </c>
      <c r="J150" s="329">
        <f>SUM(J147)</f>
        <v>0</v>
      </c>
      <c r="K150" s="337" t="e">
        <f>ROUND((J150/I150)*100,2)</f>
        <v>#DIV/0!</v>
      </c>
    </row>
    <row r="151" spans="1:11" s="98" customFormat="1" ht="11.25">
      <c r="A151" s="119" t="s">
        <v>131</v>
      </c>
      <c r="B151" s="120"/>
      <c r="C151" s="101"/>
      <c r="D151" s="121"/>
      <c r="E151" s="121"/>
      <c r="F151" s="103"/>
      <c r="G151" s="326"/>
      <c r="H151" s="337"/>
      <c r="I151" s="103"/>
      <c r="J151" s="326"/>
      <c r="K151" s="337"/>
    </row>
    <row r="152" spans="1:11" s="75" customFormat="1" ht="9.75">
      <c r="A152" s="72">
        <v>600</v>
      </c>
      <c r="B152" s="73"/>
      <c r="C152" s="73"/>
      <c r="D152" s="74"/>
      <c r="E152" s="62" t="s">
        <v>133</v>
      </c>
      <c r="F152" s="64"/>
      <c r="G152" s="64"/>
      <c r="H152" s="332"/>
      <c r="I152" s="64">
        <f>SUM(I153)</f>
        <v>215000</v>
      </c>
      <c r="J152" s="64">
        <f>SUM(J153)</f>
        <v>215000</v>
      </c>
      <c r="K152" s="332">
        <f>ROUND((J152/I152)*100,2)</f>
        <v>100</v>
      </c>
    </row>
    <row r="153" spans="1:11" s="79" customFormat="1" ht="9.75" customHeight="1">
      <c r="A153" s="65"/>
      <c r="B153" s="76">
        <v>60016</v>
      </c>
      <c r="C153" s="76"/>
      <c r="D153" s="77" t="s">
        <v>215</v>
      </c>
      <c r="E153" s="78" t="s">
        <v>134</v>
      </c>
      <c r="F153" s="64"/>
      <c r="G153" s="64"/>
      <c r="H153" s="332"/>
      <c r="I153" s="64">
        <f>SUM(I154)</f>
        <v>215000</v>
      </c>
      <c r="J153" s="64">
        <f>SUM(J154)</f>
        <v>215000</v>
      </c>
      <c r="K153" s="332">
        <f>ROUND((J153/I153)*100,2)</f>
        <v>100</v>
      </c>
    </row>
    <row r="154" spans="1:11" s="71" customFormat="1" ht="60.75" customHeight="1">
      <c r="A154" s="55"/>
      <c r="B154" s="60"/>
      <c r="C154" s="60">
        <v>6330</v>
      </c>
      <c r="D154" s="61"/>
      <c r="E154" s="69" t="s">
        <v>395</v>
      </c>
      <c r="F154" s="63"/>
      <c r="G154" s="342"/>
      <c r="H154" s="359"/>
      <c r="I154" s="63">
        <v>215000</v>
      </c>
      <c r="J154" s="63">
        <v>215000</v>
      </c>
      <c r="K154" s="359">
        <f aca="true" t="shared" si="5" ref="K154:K163">ROUND((J154/I154)*100,2)</f>
        <v>100</v>
      </c>
    </row>
    <row r="155" spans="1:11" s="75" customFormat="1" ht="9.75">
      <c r="A155" s="72">
        <v>801</v>
      </c>
      <c r="B155" s="73"/>
      <c r="C155" s="73"/>
      <c r="D155" s="74"/>
      <c r="E155" s="62" t="s">
        <v>120</v>
      </c>
      <c r="F155" s="64">
        <f>SUM(F156,F159,F162,F164)</f>
        <v>18763</v>
      </c>
      <c r="G155" s="64">
        <f>SUM(G156,G159,G162,G164)</f>
        <v>18763</v>
      </c>
      <c r="H155" s="332">
        <f aca="true" t="shared" si="6" ref="H155:H165">ROUND((G155/F155)*100,2)</f>
        <v>100</v>
      </c>
      <c r="I155" s="64"/>
      <c r="J155" s="64"/>
      <c r="K155" s="332"/>
    </row>
    <row r="156" spans="1:11" s="79" customFormat="1" ht="9.75" customHeight="1">
      <c r="A156" s="65"/>
      <c r="B156" s="76">
        <v>80101</v>
      </c>
      <c r="C156" s="76"/>
      <c r="D156" s="77" t="s">
        <v>215</v>
      </c>
      <c r="E156" s="78" t="s">
        <v>121</v>
      </c>
      <c r="F156" s="64">
        <f>SUM(F157:F158)</f>
        <v>17971</v>
      </c>
      <c r="G156" s="64">
        <f>SUM(G157)</f>
        <v>17971</v>
      </c>
      <c r="H156" s="332">
        <f t="shared" si="6"/>
        <v>100</v>
      </c>
      <c r="I156" s="64"/>
      <c r="J156" s="64"/>
      <c r="K156" s="332"/>
    </row>
    <row r="157" spans="1:11" s="71" customFormat="1" ht="48" customHeight="1">
      <c r="A157" s="65"/>
      <c r="B157" s="60"/>
      <c r="C157" s="60">
        <v>2030</v>
      </c>
      <c r="D157" s="61"/>
      <c r="E157" s="69" t="s">
        <v>222</v>
      </c>
      <c r="F157" s="70">
        <v>17971</v>
      </c>
      <c r="G157" s="63">
        <v>17971</v>
      </c>
      <c r="H157" s="332">
        <f t="shared" si="6"/>
        <v>100</v>
      </c>
      <c r="I157" s="70"/>
      <c r="J157" s="63"/>
      <c r="K157" s="332"/>
    </row>
    <row r="158" spans="1:11" s="71" customFormat="1" ht="39" hidden="1">
      <c r="A158" s="65"/>
      <c r="B158" s="60"/>
      <c r="C158" s="60">
        <v>2033</v>
      </c>
      <c r="D158" s="61"/>
      <c r="E158" s="69" t="s">
        <v>223</v>
      </c>
      <c r="F158" s="70">
        <v>0</v>
      </c>
      <c r="G158" s="63">
        <v>0</v>
      </c>
      <c r="H158" s="332" t="e">
        <f t="shared" si="6"/>
        <v>#DIV/0!</v>
      </c>
      <c r="I158" s="70">
        <v>0</v>
      </c>
      <c r="J158" s="63">
        <v>0</v>
      </c>
      <c r="K158" s="332" t="e">
        <f t="shared" si="5"/>
        <v>#DIV/0!</v>
      </c>
    </row>
    <row r="159" spans="1:11" s="79" customFormat="1" ht="18" hidden="1">
      <c r="A159" s="65"/>
      <c r="B159" s="76">
        <v>80110</v>
      </c>
      <c r="C159" s="76"/>
      <c r="D159" s="77" t="s">
        <v>215</v>
      </c>
      <c r="E159" s="78" t="s">
        <v>206</v>
      </c>
      <c r="F159" s="64">
        <f>SUM(F160:F161)</f>
        <v>0</v>
      </c>
      <c r="G159" s="64">
        <f>SUM(G160:G161)</f>
        <v>0</v>
      </c>
      <c r="H159" s="332" t="e">
        <f t="shared" si="6"/>
        <v>#DIV/0!</v>
      </c>
      <c r="I159" s="64">
        <f>SUM(I160:I161)</f>
        <v>0</v>
      </c>
      <c r="J159" s="64">
        <f>SUM(J160:J161)</f>
        <v>0</v>
      </c>
      <c r="K159" s="332" t="e">
        <f t="shared" si="5"/>
        <v>#DIV/0!</v>
      </c>
    </row>
    <row r="160" spans="1:11" s="71" customFormat="1" ht="39" hidden="1">
      <c r="A160" s="65"/>
      <c r="B160" s="60"/>
      <c r="C160" s="60">
        <v>2030</v>
      </c>
      <c r="D160" s="61"/>
      <c r="E160" s="69" t="s">
        <v>223</v>
      </c>
      <c r="F160" s="70">
        <v>0</v>
      </c>
      <c r="G160" s="63">
        <v>0</v>
      </c>
      <c r="H160" s="332" t="e">
        <f t="shared" si="6"/>
        <v>#DIV/0!</v>
      </c>
      <c r="I160" s="70">
        <v>0</v>
      </c>
      <c r="J160" s="63">
        <v>0</v>
      </c>
      <c r="K160" s="332" t="e">
        <f t="shared" si="5"/>
        <v>#DIV/0!</v>
      </c>
    </row>
    <row r="161" spans="1:11" s="71" customFormat="1" ht="58.5" hidden="1">
      <c r="A161" s="65"/>
      <c r="B161" s="60"/>
      <c r="C161" s="60">
        <v>6330</v>
      </c>
      <c r="D161" s="61"/>
      <c r="E161" s="69" t="s">
        <v>224</v>
      </c>
      <c r="F161" s="70">
        <v>0</v>
      </c>
      <c r="G161" s="63">
        <v>0</v>
      </c>
      <c r="H161" s="332" t="e">
        <f t="shared" si="6"/>
        <v>#DIV/0!</v>
      </c>
      <c r="I161" s="70">
        <v>0</v>
      </c>
      <c r="J161" s="63">
        <v>0</v>
      </c>
      <c r="K161" s="332" t="e">
        <f t="shared" si="5"/>
        <v>#DIV/0!</v>
      </c>
    </row>
    <row r="162" spans="1:11" s="79" customFormat="1" ht="18" hidden="1">
      <c r="A162" s="65"/>
      <c r="B162" s="76">
        <v>80146</v>
      </c>
      <c r="C162" s="76"/>
      <c r="D162" s="77" t="s">
        <v>215</v>
      </c>
      <c r="E162" s="78" t="s">
        <v>153</v>
      </c>
      <c r="F162" s="64">
        <f>SUM(F163:F163)</f>
        <v>0</v>
      </c>
      <c r="G162" s="64">
        <f>SUM(G163:G163)</f>
        <v>0</v>
      </c>
      <c r="H162" s="332" t="e">
        <f t="shared" si="6"/>
        <v>#DIV/0!</v>
      </c>
      <c r="I162" s="64">
        <f>SUM(I163:I163)</f>
        <v>0</v>
      </c>
      <c r="J162" s="64">
        <f>SUM(J163:J163)</f>
        <v>0</v>
      </c>
      <c r="K162" s="332" t="e">
        <f t="shared" si="5"/>
        <v>#DIV/0!</v>
      </c>
    </row>
    <row r="163" spans="1:11" s="71" customFormat="1" ht="39" hidden="1">
      <c r="A163" s="65"/>
      <c r="B163" s="60"/>
      <c r="C163" s="60">
        <v>2033</v>
      </c>
      <c r="D163" s="61"/>
      <c r="E163" s="69" t="s">
        <v>223</v>
      </c>
      <c r="F163" s="70">
        <v>0</v>
      </c>
      <c r="G163" s="63">
        <v>0</v>
      </c>
      <c r="H163" s="332" t="e">
        <f t="shared" si="6"/>
        <v>#DIV/0!</v>
      </c>
      <c r="I163" s="70">
        <v>0</v>
      </c>
      <c r="J163" s="63">
        <v>0</v>
      </c>
      <c r="K163" s="332" t="e">
        <f t="shared" si="5"/>
        <v>#DIV/0!</v>
      </c>
    </row>
    <row r="164" spans="1:11" s="79" customFormat="1" ht="8.25" customHeight="1">
      <c r="A164" s="65"/>
      <c r="B164" s="76">
        <v>80195</v>
      </c>
      <c r="C164" s="76"/>
      <c r="D164" s="77" t="s">
        <v>215</v>
      </c>
      <c r="E164" s="78" t="s">
        <v>113</v>
      </c>
      <c r="F164" s="64">
        <f>SUM(F165:F165)</f>
        <v>792</v>
      </c>
      <c r="G164" s="64">
        <f>SUM(G165:G165)</f>
        <v>792</v>
      </c>
      <c r="H164" s="332">
        <f t="shared" si="6"/>
        <v>100</v>
      </c>
      <c r="I164" s="64"/>
      <c r="J164" s="64"/>
      <c r="K164" s="332"/>
    </row>
    <row r="165" spans="1:11" s="71" customFormat="1" ht="38.25" customHeight="1">
      <c r="A165" s="65"/>
      <c r="B165" s="60"/>
      <c r="C165" s="60">
        <v>2030</v>
      </c>
      <c r="D165" s="61"/>
      <c r="E165" s="69" t="s">
        <v>223</v>
      </c>
      <c r="F165" s="70">
        <v>792</v>
      </c>
      <c r="G165" s="70">
        <v>792</v>
      </c>
      <c r="H165" s="332">
        <f t="shared" si="6"/>
        <v>100</v>
      </c>
      <c r="I165" s="70"/>
      <c r="J165" s="63"/>
      <c r="K165" s="332"/>
    </row>
    <row r="166" spans="1:11" s="75" customFormat="1" ht="10.5" customHeight="1">
      <c r="A166" s="72">
        <v>852</v>
      </c>
      <c r="B166" s="73"/>
      <c r="C166" s="73"/>
      <c r="D166" s="74"/>
      <c r="E166" s="62" t="s">
        <v>122</v>
      </c>
      <c r="F166" s="64">
        <f>SUM(F167,F169,F171,F173)</f>
        <v>389120</v>
      </c>
      <c r="G166" s="64">
        <f>SUM(G167,G169,G171,G173)</f>
        <v>388064.61</v>
      </c>
      <c r="H166" s="332">
        <f aca="true" t="shared" si="7" ref="H166:H181">ROUND((G166/F166)*100,2)</f>
        <v>99.73</v>
      </c>
      <c r="I166" s="64"/>
      <c r="J166" s="64"/>
      <c r="K166" s="332"/>
    </row>
    <row r="167" spans="1:11" s="79" customFormat="1" ht="92.25" customHeight="1">
      <c r="A167" s="65"/>
      <c r="B167" s="76">
        <v>85213</v>
      </c>
      <c r="C167" s="76"/>
      <c r="D167" s="77" t="s">
        <v>215</v>
      </c>
      <c r="E167" s="78" t="s">
        <v>286</v>
      </c>
      <c r="F167" s="64">
        <f>SUM(F168:F168)</f>
        <v>3561</v>
      </c>
      <c r="G167" s="64">
        <f>SUM(G168:G168)</f>
        <v>3086.88</v>
      </c>
      <c r="H167" s="332">
        <f>ROUND((G167/F167)*100,2)</f>
        <v>86.69</v>
      </c>
      <c r="I167" s="64"/>
      <c r="J167" s="64"/>
      <c r="K167" s="332"/>
    </row>
    <row r="168" spans="1:11" s="71" customFormat="1" ht="48.75" customHeight="1">
      <c r="A168" s="65"/>
      <c r="B168" s="60"/>
      <c r="C168" s="60">
        <v>2030</v>
      </c>
      <c r="D168" s="61"/>
      <c r="E168" s="69" t="s">
        <v>222</v>
      </c>
      <c r="F168" s="70">
        <v>3561</v>
      </c>
      <c r="G168" s="63">
        <v>3086.88</v>
      </c>
      <c r="H168" s="334">
        <f>ROUND((G168/F168)*100,2)</f>
        <v>86.69</v>
      </c>
      <c r="I168" s="70"/>
      <c r="J168" s="63"/>
      <c r="K168" s="334"/>
    </row>
    <row r="169" spans="1:11" s="79" customFormat="1" ht="36.75" customHeight="1">
      <c r="A169" s="65"/>
      <c r="B169" s="76">
        <v>85214</v>
      </c>
      <c r="C169" s="76"/>
      <c r="D169" s="77" t="s">
        <v>215</v>
      </c>
      <c r="E169" s="78" t="s">
        <v>173</v>
      </c>
      <c r="F169" s="64">
        <f>SUM(F170:F170)</f>
        <v>186641</v>
      </c>
      <c r="G169" s="64">
        <f>SUM(G170:G170)</f>
        <v>186059.73</v>
      </c>
      <c r="H169" s="332">
        <f t="shared" si="7"/>
        <v>99.69</v>
      </c>
      <c r="I169" s="64"/>
      <c r="J169" s="64"/>
      <c r="K169" s="332"/>
    </row>
    <row r="170" spans="1:11" s="71" customFormat="1" ht="51" customHeight="1">
      <c r="A170" s="65"/>
      <c r="B170" s="60"/>
      <c r="C170" s="60">
        <v>2030</v>
      </c>
      <c r="D170" s="61"/>
      <c r="E170" s="69" t="s">
        <v>222</v>
      </c>
      <c r="F170" s="70">
        <v>186641</v>
      </c>
      <c r="G170" s="63">
        <v>186059.73</v>
      </c>
      <c r="H170" s="334">
        <f t="shared" si="7"/>
        <v>99.69</v>
      </c>
      <c r="I170" s="70"/>
      <c r="J170" s="63"/>
      <c r="K170" s="334"/>
    </row>
    <row r="171" spans="1:11" s="79" customFormat="1" ht="20.25" customHeight="1">
      <c r="A171" s="65"/>
      <c r="B171" s="76">
        <v>85219</v>
      </c>
      <c r="C171" s="76"/>
      <c r="D171" s="77" t="s">
        <v>215</v>
      </c>
      <c r="E171" s="78" t="s">
        <v>132</v>
      </c>
      <c r="F171" s="64">
        <f>SUM(F172:F172)</f>
        <v>93918</v>
      </c>
      <c r="G171" s="64">
        <f>SUM(G172:G172)</f>
        <v>93918</v>
      </c>
      <c r="H171" s="332">
        <f t="shared" si="7"/>
        <v>100</v>
      </c>
      <c r="I171" s="64"/>
      <c r="J171" s="64"/>
      <c r="K171" s="332"/>
    </row>
    <row r="172" spans="1:11" s="71" customFormat="1" ht="46.5" customHeight="1">
      <c r="A172" s="65"/>
      <c r="B172" s="60"/>
      <c r="C172" s="60">
        <v>2030</v>
      </c>
      <c r="D172" s="61"/>
      <c r="E172" s="69" t="s">
        <v>222</v>
      </c>
      <c r="F172" s="70">
        <v>93918</v>
      </c>
      <c r="G172" s="70">
        <v>93918</v>
      </c>
      <c r="H172" s="334">
        <f t="shared" si="7"/>
        <v>100</v>
      </c>
      <c r="I172" s="70"/>
      <c r="J172" s="63"/>
      <c r="K172" s="334"/>
    </row>
    <row r="173" spans="1:11" s="79" customFormat="1" ht="12.75" customHeight="1">
      <c r="A173" s="65"/>
      <c r="B173" s="76">
        <v>85295</v>
      </c>
      <c r="C173" s="76"/>
      <c r="D173" s="77" t="s">
        <v>215</v>
      </c>
      <c r="E173" s="78" t="s">
        <v>113</v>
      </c>
      <c r="F173" s="64">
        <f>SUM(F174:F174)</f>
        <v>105000</v>
      </c>
      <c r="G173" s="64">
        <f>SUM(G174:G174)</f>
        <v>105000</v>
      </c>
      <c r="H173" s="332">
        <f t="shared" si="7"/>
        <v>100</v>
      </c>
      <c r="I173" s="64"/>
      <c r="J173" s="64"/>
      <c r="K173" s="332"/>
    </row>
    <row r="174" spans="1:11" s="71" customFormat="1" ht="51" customHeight="1">
      <c r="A174" s="65"/>
      <c r="B174" s="60"/>
      <c r="C174" s="60">
        <v>2030</v>
      </c>
      <c r="D174" s="61"/>
      <c r="E174" s="69" t="s">
        <v>222</v>
      </c>
      <c r="F174" s="70">
        <v>105000</v>
      </c>
      <c r="G174" s="70">
        <v>105000</v>
      </c>
      <c r="H174" s="334">
        <f t="shared" si="7"/>
        <v>100</v>
      </c>
      <c r="I174" s="70"/>
      <c r="J174" s="63"/>
      <c r="K174" s="334"/>
    </row>
    <row r="175" spans="1:11" s="75" customFormat="1" ht="18.75">
      <c r="A175" s="72">
        <v>854</v>
      </c>
      <c r="B175" s="73"/>
      <c r="C175" s="73"/>
      <c r="D175" s="74"/>
      <c r="E175" s="62" t="s">
        <v>124</v>
      </c>
      <c r="F175" s="64">
        <f>SUM(F176)</f>
        <v>289068</v>
      </c>
      <c r="G175" s="64">
        <f>SUM(G176)</f>
        <v>258312.3</v>
      </c>
      <c r="H175" s="360">
        <f t="shared" si="7"/>
        <v>89.36</v>
      </c>
      <c r="I175" s="64"/>
      <c r="J175" s="64"/>
      <c r="K175" s="360"/>
    </row>
    <row r="176" spans="1:11" s="71" customFormat="1" ht="22.5" customHeight="1">
      <c r="A176" s="65"/>
      <c r="B176" s="76">
        <v>85415</v>
      </c>
      <c r="C176" s="60"/>
      <c r="D176" s="61"/>
      <c r="E176" s="78" t="s">
        <v>225</v>
      </c>
      <c r="F176" s="64">
        <f>SUM(F177)</f>
        <v>289068</v>
      </c>
      <c r="G176" s="64">
        <f>SUM(G177)</f>
        <v>258312.3</v>
      </c>
      <c r="H176" s="335">
        <f t="shared" si="7"/>
        <v>89.36</v>
      </c>
      <c r="I176" s="64"/>
      <c r="J176" s="64"/>
      <c r="K176" s="335"/>
    </row>
    <row r="177" spans="1:11" s="71" customFormat="1" ht="51" customHeight="1">
      <c r="A177" s="65"/>
      <c r="B177" s="60"/>
      <c r="C177" s="60">
        <v>2030</v>
      </c>
      <c r="D177" s="61"/>
      <c r="E177" s="69" t="s">
        <v>222</v>
      </c>
      <c r="F177" s="70">
        <v>289068</v>
      </c>
      <c r="G177" s="63">
        <v>258312.3</v>
      </c>
      <c r="H177" s="334">
        <f>ROUND((G177/F177)*100,2)</f>
        <v>89.36</v>
      </c>
      <c r="I177" s="70"/>
      <c r="J177" s="63"/>
      <c r="K177" s="334"/>
    </row>
    <row r="178" spans="1:11" s="75" customFormat="1" ht="11.25" customHeight="1">
      <c r="A178" s="72">
        <v>926</v>
      </c>
      <c r="B178" s="89"/>
      <c r="C178" s="73"/>
      <c r="D178" s="74"/>
      <c r="E178" s="62" t="s">
        <v>396</v>
      </c>
      <c r="F178" s="64">
        <f>SUM(F179)</f>
        <v>333000</v>
      </c>
      <c r="G178" s="64">
        <f>SUM(G179)</f>
        <v>333000</v>
      </c>
      <c r="H178" s="360">
        <f t="shared" si="7"/>
        <v>100</v>
      </c>
      <c r="I178" s="64"/>
      <c r="J178" s="64"/>
      <c r="K178" s="360"/>
    </row>
    <row r="179" spans="1:11" s="71" customFormat="1" ht="12.75" customHeight="1">
      <c r="A179" s="65"/>
      <c r="B179" s="76">
        <v>92601</v>
      </c>
      <c r="C179" s="60"/>
      <c r="D179" s="61"/>
      <c r="E179" s="78" t="s">
        <v>355</v>
      </c>
      <c r="F179" s="64">
        <f>SUM(F180)</f>
        <v>333000</v>
      </c>
      <c r="G179" s="64">
        <f>SUM(G180)</f>
        <v>333000</v>
      </c>
      <c r="H179" s="335">
        <f t="shared" si="7"/>
        <v>100</v>
      </c>
      <c r="I179" s="64"/>
      <c r="J179" s="64"/>
      <c r="K179" s="335"/>
    </row>
    <row r="180" spans="1:11" s="71" customFormat="1" ht="55.5" customHeight="1">
      <c r="A180" s="65"/>
      <c r="B180" s="76"/>
      <c r="C180" s="60">
        <v>6330</v>
      </c>
      <c r="D180" s="61"/>
      <c r="E180" s="78" t="s">
        <v>224</v>
      </c>
      <c r="F180" s="64">
        <v>333000</v>
      </c>
      <c r="G180" s="64">
        <v>333000</v>
      </c>
      <c r="H180" s="335">
        <f t="shared" si="7"/>
        <v>100</v>
      </c>
      <c r="I180" s="64"/>
      <c r="J180" s="64"/>
      <c r="K180" s="335"/>
    </row>
    <row r="181" spans="1:11" s="98" customFormat="1" ht="11.25">
      <c r="A181" s="604" t="s">
        <v>226</v>
      </c>
      <c r="B181" s="605"/>
      <c r="C181" s="605"/>
      <c r="D181" s="605"/>
      <c r="E181" s="605"/>
      <c r="F181" s="118">
        <f>SUM(F152,F155,F166,F175,F178)</f>
        <v>1029951</v>
      </c>
      <c r="G181" s="118">
        <f>SUM(G152,G155,G166,G175,G178)</f>
        <v>998139.9099999999</v>
      </c>
      <c r="H181" s="411">
        <f t="shared" si="7"/>
        <v>96.91</v>
      </c>
      <c r="I181" s="118">
        <f>SUM(I152,I155,I166,I175)</f>
        <v>215000</v>
      </c>
      <c r="J181" s="118">
        <f>SUM(J152,J155,J166,J175)</f>
        <v>215000</v>
      </c>
      <c r="K181" s="337">
        <f>ROUND((J181/I181)*100,2)</f>
        <v>100</v>
      </c>
    </row>
    <row r="182" spans="1:11" s="98" customFormat="1" ht="12" customHeight="1">
      <c r="A182" s="595" t="s">
        <v>280</v>
      </c>
      <c r="B182" s="596"/>
      <c r="C182" s="596"/>
      <c r="D182" s="596"/>
      <c r="E182" s="597"/>
      <c r="F182" s="103"/>
      <c r="G182" s="327"/>
      <c r="H182" s="337"/>
      <c r="I182" s="103"/>
      <c r="J182" s="327"/>
      <c r="K182" s="337"/>
    </row>
    <row r="183" spans="1:11" s="75" customFormat="1" ht="11.25" customHeight="1">
      <c r="A183" s="72">
        <v>600</v>
      </c>
      <c r="B183" s="73"/>
      <c r="C183" s="73"/>
      <c r="D183" s="74"/>
      <c r="E183" s="62" t="s">
        <v>133</v>
      </c>
      <c r="F183" s="64">
        <f>SUM(F184)</f>
        <v>20000</v>
      </c>
      <c r="G183" s="64">
        <f>SUM(G184)</f>
        <v>20000</v>
      </c>
      <c r="H183" s="332">
        <f>ROUND((G183/F183)*100,2)</f>
        <v>100</v>
      </c>
      <c r="I183" s="64"/>
      <c r="J183" s="64"/>
      <c r="K183" s="332"/>
    </row>
    <row r="184" spans="1:11" s="79" customFormat="1" ht="9.75" customHeight="1">
      <c r="A184" s="65"/>
      <c r="B184" s="76">
        <v>60016</v>
      </c>
      <c r="C184" s="76"/>
      <c r="D184" s="77" t="s">
        <v>215</v>
      </c>
      <c r="E184" s="78" t="s">
        <v>134</v>
      </c>
      <c r="F184" s="64">
        <f>SUM(F185:F185)</f>
        <v>20000</v>
      </c>
      <c r="G184" s="64">
        <f>SUM(G185:G185)</f>
        <v>20000</v>
      </c>
      <c r="H184" s="332">
        <f>ROUND((G184/F184)*100,2)</f>
        <v>100</v>
      </c>
      <c r="I184" s="64"/>
      <c r="J184" s="64"/>
      <c r="K184" s="332"/>
    </row>
    <row r="185" spans="1:11" s="71" customFormat="1" ht="47.25" customHeight="1">
      <c r="A185" s="65"/>
      <c r="B185" s="60"/>
      <c r="C185" s="60">
        <v>2440</v>
      </c>
      <c r="D185" s="61"/>
      <c r="E185" s="69" t="s">
        <v>227</v>
      </c>
      <c r="F185" s="70">
        <v>20000</v>
      </c>
      <c r="G185" s="70">
        <v>20000</v>
      </c>
      <c r="H185" s="332">
        <f>ROUND((G185/F185)*100,2)</f>
        <v>100</v>
      </c>
      <c r="I185" s="70"/>
      <c r="J185" s="117"/>
      <c r="K185" s="334"/>
    </row>
    <row r="186" spans="1:11" s="75" customFormat="1" ht="18.75" hidden="1">
      <c r="A186" s="72">
        <v>854</v>
      </c>
      <c r="B186" s="73"/>
      <c r="C186" s="73"/>
      <c r="D186" s="74"/>
      <c r="E186" s="83" t="s">
        <v>124</v>
      </c>
      <c r="F186" s="64">
        <f>SUM(F187)</f>
        <v>0</v>
      </c>
      <c r="G186" s="64">
        <f>SUM(G187)</f>
        <v>0</v>
      </c>
      <c r="H186" s="332">
        <v>0</v>
      </c>
      <c r="I186" s="64"/>
      <c r="J186" s="64"/>
      <c r="K186" s="332"/>
    </row>
    <row r="187" spans="1:11" s="79" customFormat="1" ht="18" hidden="1">
      <c r="A187" s="65"/>
      <c r="B187" s="76">
        <v>85415</v>
      </c>
      <c r="C187" s="76"/>
      <c r="D187" s="77" t="s">
        <v>215</v>
      </c>
      <c r="E187" s="78" t="s">
        <v>225</v>
      </c>
      <c r="F187" s="64">
        <f>SUM(F188:F188)</f>
        <v>0</v>
      </c>
      <c r="G187" s="64">
        <f>SUM(G188:G188)</f>
        <v>0</v>
      </c>
      <c r="H187" s="332">
        <v>0</v>
      </c>
      <c r="I187" s="64"/>
      <c r="J187" s="64"/>
      <c r="K187" s="332"/>
    </row>
    <row r="188" spans="1:11" s="71" customFormat="1" ht="48.75" hidden="1">
      <c r="A188" s="65"/>
      <c r="B188" s="60"/>
      <c r="C188" s="60">
        <v>2440</v>
      </c>
      <c r="D188" s="61"/>
      <c r="E188" s="69" t="s">
        <v>227</v>
      </c>
      <c r="F188" s="70">
        <v>0</v>
      </c>
      <c r="G188" s="117">
        <v>0</v>
      </c>
      <c r="H188" s="334">
        <v>0</v>
      </c>
      <c r="I188" s="70"/>
      <c r="J188" s="117"/>
      <c r="K188" s="334"/>
    </row>
    <row r="189" spans="1:11" s="98" customFormat="1" ht="11.25">
      <c r="A189" s="604" t="s">
        <v>228</v>
      </c>
      <c r="B189" s="605"/>
      <c r="C189" s="605"/>
      <c r="D189" s="605"/>
      <c r="E189" s="605"/>
      <c r="F189" s="118">
        <f>SUM(F183,F186)</f>
        <v>20000</v>
      </c>
      <c r="G189" s="329">
        <f>SUM(G183,G186)</f>
        <v>20000</v>
      </c>
      <c r="H189" s="411">
        <f>ROUND((G189/F189)*100,2)</f>
        <v>100</v>
      </c>
      <c r="I189" s="118"/>
      <c r="J189" s="329"/>
      <c r="K189" s="341"/>
    </row>
    <row r="190" spans="1:11" s="98" customFormat="1" ht="35.25" customHeight="1">
      <c r="A190" s="595" t="s">
        <v>399</v>
      </c>
      <c r="B190" s="596"/>
      <c r="C190" s="596"/>
      <c r="D190" s="596"/>
      <c r="E190" s="597"/>
      <c r="F190" s="103"/>
      <c r="G190" s="327"/>
      <c r="H190" s="337"/>
      <c r="I190" s="103"/>
      <c r="J190" s="327"/>
      <c r="K190" s="337"/>
    </row>
    <row r="191" spans="1:11" s="75" customFormat="1" ht="9" customHeight="1" hidden="1">
      <c r="A191" s="72">
        <v>750</v>
      </c>
      <c r="B191" s="73"/>
      <c r="C191" s="73"/>
      <c r="D191" s="74"/>
      <c r="E191" s="62" t="s">
        <v>116</v>
      </c>
      <c r="F191" s="64">
        <f>SUM(F192)</f>
        <v>0</v>
      </c>
      <c r="G191" s="64">
        <f>SUM(G192)</f>
        <v>0</v>
      </c>
      <c r="H191" s="332" t="e">
        <f aca="true" t="shared" si="8" ref="H191:H198">ROUND((G191/F191)*100,2)</f>
        <v>#DIV/0!</v>
      </c>
      <c r="I191" s="64">
        <f>SUM(I192)</f>
        <v>0</v>
      </c>
      <c r="J191" s="64">
        <f>SUM(J192)</f>
        <v>0</v>
      </c>
      <c r="K191" s="332" t="e">
        <f>ROUND((J191/I191)*100,2)</f>
        <v>#DIV/0!</v>
      </c>
    </row>
    <row r="192" spans="1:11" s="79" customFormat="1" ht="18" hidden="1">
      <c r="A192" s="65"/>
      <c r="B192" s="76">
        <v>75023</v>
      </c>
      <c r="C192" s="76"/>
      <c r="D192" s="77" t="s">
        <v>215</v>
      </c>
      <c r="E192" s="78" t="s">
        <v>117</v>
      </c>
      <c r="F192" s="64">
        <f>SUM(F193:F194)</f>
        <v>0</v>
      </c>
      <c r="G192" s="64">
        <f>SUM(G193:G194)</f>
        <v>0</v>
      </c>
      <c r="H192" s="332" t="e">
        <f t="shared" si="8"/>
        <v>#DIV/0!</v>
      </c>
      <c r="I192" s="64">
        <f>SUM(I193:I194)</f>
        <v>0</v>
      </c>
      <c r="J192" s="64">
        <f>SUM(J193:J194)</f>
        <v>0</v>
      </c>
      <c r="K192" s="332" t="e">
        <f>ROUND((J192/I192)*100,2)</f>
        <v>#DIV/0!</v>
      </c>
    </row>
    <row r="193" spans="1:11" s="71" customFormat="1" ht="48.75" hidden="1">
      <c r="A193" s="65"/>
      <c r="B193" s="60"/>
      <c r="C193" s="60">
        <v>2700</v>
      </c>
      <c r="D193" s="61"/>
      <c r="E193" s="69" t="s">
        <v>229</v>
      </c>
      <c r="F193" s="70">
        <v>0</v>
      </c>
      <c r="G193" s="117">
        <v>0</v>
      </c>
      <c r="H193" s="334" t="e">
        <f t="shared" si="8"/>
        <v>#DIV/0!</v>
      </c>
      <c r="I193" s="70">
        <v>0</v>
      </c>
      <c r="J193" s="117">
        <v>0</v>
      </c>
      <c r="K193" s="334" t="e">
        <f>ROUND((J193/I193)*100,2)</f>
        <v>#DIV/0!</v>
      </c>
    </row>
    <row r="194" spans="1:11" s="71" customFormat="1" ht="48.75" hidden="1">
      <c r="A194" s="65"/>
      <c r="B194" s="60"/>
      <c r="C194" s="60">
        <v>6290</v>
      </c>
      <c r="D194" s="61"/>
      <c r="E194" s="69" t="s">
        <v>230</v>
      </c>
      <c r="F194" s="70">
        <v>0</v>
      </c>
      <c r="G194" s="117">
        <v>0</v>
      </c>
      <c r="H194" s="334" t="e">
        <f t="shared" si="8"/>
        <v>#DIV/0!</v>
      </c>
      <c r="I194" s="70">
        <v>0</v>
      </c>
      <c r="J194" s="117">
        <v>0</v>
      </c>
      <c r="K194" s="334" t="e">
        <f>ROUND((J194/I194)*100,2)</f>
        <v>#DIV/0!</v>
      </c>
    </row>
    <row r="195" spans="1:11" s="75" customFormat="1" ht="12" customHeight="1">
      <c r="A195" s="109">
        <v>10</v>
      </c>
      <c r="B195" s="73"/>
      <c r="C195" s="73"/>
      <c r="D195" s="74"/>
      <c r="E195" s="62" t="s">
        <v>110</v>
      </c>
      <c r="F195" s="64">
        <f>SUM(F196)</f>
        <v>25688</v>
      </c>
      <c r="G195" s="64">
        <f>SUM(G196)</f>
        <v>24935.589999999997</v>
      </c>
      <c r="H195" s="332">
        <f t="shared" si="8"/>
        <v>97.07</v>
      </c>
      <c r="I195" s="64"/>
      <c r="J195" s="64"/>
      <c r="K195" s="332"/>
    </row>
    <row r="196" spans="1:11" s="79" customFormat="1" ht="11.25" customHeight="1">
      <c r="A196" s="65"/>
      <c r="B196" s="111">
        <v>1095</v>
      </c>
      <c r="C196" s="76"/>
      <c r="D196" s="77"/>
      <c r="E196" s="78" t="s">
        <v>186</v>
      </c>
      <c r="F196" s="68">
        <f>SUM(F198:F199)</f>
        <v>25688</v>
      </c>
      <c r="G196" s="92">
        <f>SUM(G198:G199)</f>
        <v>24935.589999999997</v>
      </c>
      <c r="H196" s="332">
        <f t="shared" si="8"/>
        <v>97.07</v>
      </c>
      <c r="I196" s="68"/>
      <c r="J196" s="92"/>
      <c r="K196" s="332"/>
    </row>
    <row r="197" spans="1:11" s="71" customFormat="1" ht="9.75" hidden="1">
      <c r="A197" s="65"/>
      <c r="B197" s="60"/>
      <c r="C197" s="60"/>
      <c r="D197" s="61"/>
      <c r="E197" s="69"/>
      <c r="F197" s="70">
        <v>0</v>
      </c>
      <c r="G197" s="117">
        <v>0</v>
      </c>
      <c r="H197" s="334">
        <v>0</v>
      </c>
      <c r="I197" s="70"/>
      <c r="J197" s="117"/>
      <c r="K197" s="334"/>
    </row>
    <row r="198" spans="1:11" s="71" customFormat="1" ht="70.5" customHeight="1">
      <c r="A198" s="65"/>
      <c r="B198" s="60"/>
      <c r="C198" s="60">
        <v>2700</v>
      </c>
      <c r="D198" s="61"/>
      <c r="E198" s="69" t="s">
        <v>287</v>
      </c>
      <c r="F198" s="70">
        <v>5688</v>
      </c>
      <c r="G198" s="117">
        <v>5521.4</v>
      </c>
      <c r="H198" s="332">
        <f t="shared" si="8"/>
        <v>97.07</v>
      </c>
      <c r="I198" s="70"/>
      <c r="J198" s="117"/>
      <c r="K198" s="334"/>
    </row>
    <row r="199" spans="1:11" s="71" customFormat="1" ht="57" customHeight="1">
      <c r="A199" s="65"/>
      <c r="B199" s="60"/>
      <c r="C199" s="60">
        <v>2710</v>
      </c>
      <c r="D199" s="61"/>
      <c r="E199" s="69" t="s">
        <v>288</v>
      </c>
      <c r="F199" s="70">
        <v>20000</v>
      </c>
      <c r="G199" s="117">
        <v>19414.19</v>
      </c>
      <c r="H199" s="334">
        <f>ROUND((G199/F199)*100,2)</f>
        <v>97.07</v>
      </c>
      <c r="I199" s="70"/>
      <c r="J199" s="117"/>
      <c r="K199" s="334"/>
    </row>
    <row r="200" spans="1:11" s="75" customFormat="1" ht="9.75">
      <c r="A200" s="72">
        <v>600</v>
      </c>
      <c r="B200" s="73"/>
      <c r="C200" s="73"/>
      <c r="D200" s="74"/>
      <c r="E200" s="62" t="s">
        <v>133</v>
      </c>
      <c r="F200" s="64"/>
      <c r="G200" s="64"/>
      <c r="H200" s="332"/>
      <c r="I200" s="64">
        <f>SUM(I201)</f>
        <v>599402</v>
      </c>
      <c r="J200" s="64">
        <f>SUM(J201)</f>
        <v>599402</v>
      </c>
      <c r="K200" s="332">
        <f>ROUND((J200/I200)*100,2)</f>
        <v>100</v>
      </c>
    </row>
    <row r="201" spans="1:11" s="79" customFormat="1" ht="10.5" customHeight="1">
      <c r="A201" s="65"/>
      <c r="B201" s="76">
        <v>60016</v>
      </c>
      <c r="C201" s="76"/>
      <c r="D201" s="77" t="s">
        <v>215</v>
      </c>
      <c r="E201" s="78" t="s">
        <v>134</v>
      </c>
      <c r="F201" s="64"/>
      <c r="G201" s="64"/>
      <c r="H201" s="332"/>
      <c r="I201" s="64">
        <f>SUM(I202)</f>
        <v>599402</v>
      </c>
      <c r="J201" s="64">
        <f>SUM(J202)</f>
        <v>599402</v>
      </c>
      <c r="K201" s="332">
        <f>ROUND((J201/I201)*100,2)</f>
        <v>100</v>
      </c>
    </row>
    <row r="202" spans="1:11" s="71" customFormat="1" ht="19.5">
      <c r="A202" s="55"/>
      <c r="B202" s="60"/>
      <c r="C202" s="60">
        <v>6208</v>
      </c>
      <c r="D202" s="61"/>
      <c r="E202" s="69" t="s">
        <v>456</v>
      </c>
      <c r="F202" s="342"/>
      <c r="G202" s="342"/>
      <c r="H202" s="343"/>
      <c r="I202" s="342">
        <v>599402</v>
      </c>
      <c r="J202" s="342">
        <v>599402</v>
      </c>
      <c r="K202" s="343">
        <f>ROUND((J202/I202)*100,2)</f>
        <v>100</v>
      </c>
    </row>
    <row r="203" spans="1:11" s="71" customFormat="1" ht="60.75" customHeight="1" hidden="1">
      <c r="A203" s="55"/>
      <c r="B203" s="60"/>
      <c r="C203" s="60">
        <v>6298</v>
      </c>
      <c r="D203" s="61"/>
      <c r="E203" s="69" t="s">
        <v>394</v>
      </c>
      <c r="F203" s="63"/>
      <c r="G203" s="342"/>
      <c r="H203" s="343"/>
      <c r="I203" s="63"/>
      <c r="J203" s="342"/>
      <c r="K203" s="343">
        <v>0</v>
      </c>
    </row>
    <row r="204" spans="1:11" s="75" customFormat="1" ht="9.75" customHeight="1">
      <c r="A204" s="72">
        <v>801</v>
      </c>
      <c r="B204" s="73"/>
      <c r="C204" s="73"/>
      <c r="D204" s="74"/>
      <c r="E204" s="62" t="s">
        <v>120</v>
      </c>
      <c r="F204" s="64">
        <f>SUM(F205)</f>
        <v>20000</v>
      </c>
      <c r="G204" s="64">
        <f>SUM(G205)</f>
        <v>20000</v>
      </c>
      <c r="H204" s="332">
        <f>ROUND((G204/F204)*100,2)</f>
        <v>100</v>
      </c>
      <c r="I204" s="64">
        <f>SUM(I205)</f>
        <v>200000</v>
      </c>
      <c r="J204" s="64">
        <f>SUM(J205)</f>
        <v>0</v>
      </c>
      <c r="K204" s="332">
        <f>ROUND((J204/I204)*100,2)</f>
        <v>0</v>
      </c>
    </row>
    <row r="205" spans="1:11" s="79" customFormat="1" ht="8.25" customHeight="1">
      <c r="A205" s="65"/>
      <c r="B205" s="76">
        <v>80101</v>
      </c>
      <c r="C205" s="76"/>
      <c r="D205" s="77" t="s">
        <v>215</v>
      </c>
      <c r="E205" s="78" t="s">
        <v>121</v>
      </c>
      <c r="F205" s="68">
        <f>SUM(F209)</f>
        <v>20000</v>
      </c>
      <c r="G205" s="68">
        <f>SUM(G209)</f>
        <v>20000</v>
      </c>
      <c r="H205" s="332">
        <f>ROUND((G205/F205)*100,2)</f>
        <v>100</v>
      </c>
      <c r="I205" s="68">
        <f>SUM(I207:I210)</f>
        <v>200000</v>
      </c>
      <c r="J205" s="68">
        <f>SUM(J207:J210)</f>
        <v>0</v>
      </c>
      <c r="K205" s="332">
        <f>ROUND((J205/I205)*100,2)</f>
        <v>0</v>
      </c>
    </row>
    <row r="206" spans="1:11" s="71" customFormat="1" ht="48.75" hidden="1">
      <c r="A206" s="65"/>
      <c r="B206" s="60"/>
      <c r="C206" s="60">
        <v>2700</v>
      </c>
      <c r="D206" s="61"/>
      <c r="E206" s="69" t="s">
        <v>229</v>
      </c>
      <c r="F206" s="70"/>
      <c r="G206" s="117"/>
      <c r="H206" s="334"/>
      <c r="I206" s="70">
        <v>0</v>
      </c>
      <c r="J206" s="117">
        <v>0</v>
      </c>
      <c r="K206" s="334">
        <v>0</v>
      </c>
    </row>
    <row r="207" spans="1:11" s="71" customFormat="1" ht="68.25" hidden="1">
      <c r="A207" s="65"/>
      <c r="B207" s="60"/>
      <c r="C207" s="60">
        <v>2705</v>
      </c>
      <c r="D207" s="61"/>
      <c r="E207" s="69" t="s">
        <v>289</v>
      </c>
      <c r="F207" s="70"/>
      <c r="G207" s="117"/>
      <c r="H207" s="334"/>
      <c r="I207" s="70">
        <v>0</v>
      </c>
      <c r="J207" s="117">
        <v>0</v>
      </c>
      <c r="K207" s="334">
        <v>0</v>
      </c>
    </row>
    <row r="208" spans="1:11" s="71" customFormat="1" ht="29.25" customHeight="1" hidden="1">
      <c r="A208" s="65"/>
      <c r="B208" s="60"/>
      <c r="C208" s="60">
        <v>2700</v>
      </c>
      <c r="D208" s="61"/>
      <c r="E208" s="69" t="s">
        <v>229</v>
      </c>
      <c r="F208" s="70"/>
      <c r="G208" s="117"/>
      <c r="H208" s="334"/>
      <c r="I208" s="70">
        <v>0</v>
      </c>
      <c r="J208" s="117">
        <v>0</v>
      </c>
      <c r="K208" s="334">
        <v>0</v>
      </c>
    </row>
    <row r="209" spans="1:11" s="71" customFormat="1" ht="58.5" customHeight="1">
      <c r="A209" s="65"/>
      <c r="B209" s="60"/>
      <c r="C209" s="60">
        <v>2710</v>
      </c>
      <c r="D209" s="61"/>
      <c r="E209" s="69" t="s">
        <v>288</v>
      </c>
      <c r="F209" s="70">
        <v>20000</v>
      </c>
      <c r="G209" s="70">
        <v>20000</v>
      </c>
      <c r="H209" s="332">
        <f>ROUND((G209/F209)*100,2)</f>
        <v>100</v>
      </c>
      <c r="I209" s="70"/>
      <c r="J209" s="117"/>
      <c r="K209" s="334"/>
    </row>
    <row r="210" spans="1:11" s="71" customFormat="1" ht="61.5" customHeight="1">
      <c r="A210" s="65"/>
      <c r="B210" s="60"/>
      <c r="C210" s="60">
        <v>6298</v>
      </c>
      <c r="D210" s="61"/>
      <c r="E210" s="69" t="s">
        <v>394</v>
      </c>
      <c r="F210" s="70"/>
      <c r="G210" s="117"/>
      <c r="H210" s="334"/>
      <c r="I210" s="70">
        <v>200000</v>
      </c>
      <c r="J210" s="117">
        <v>0</v>
      </c>
      <c r="K210" s="334">
        <f>ROUND((J210/I210)*100,2)</f>
        <v>0</v>
      </c>
    </row>
    <row r="211" spans="1:11" s="85" customFormat="1" ht="11.25" customHeight="1">
      <c r="A211" s="80">
        <v>852</v>
      </c>
      <c r="B211" s="81"/>
      <c r="C211" s="81"/>
      <c r="D211" s="82"/>
      <c r="E211" s="83" t="s">
        <v>122</v>
      </c>
      <c r="F211" s="84">
        <f>SUM(F212)</f>
        <v>12588</v>
      </c>
      <c r="G211" s="84">
        <f>SUM(G212)</f>
        <v>2502.7</v>
      </c>
      <c r="H211" s="332">
        <f>ROUND((G211/F211)*100,2)</f>
        <v>19.88</v>
      </c>
      <c r="I211" s="84"/>
      <c r="J211" s="64"/>
      <c r="K211" s="332"/>
    </row>
    <row r="212" spans="1:11" s="96" customFormat="1" ht="64.5" customHeight="1">
      <c r="A212" s="94"/>
      <c r="B212" s="86">
        <v>85212</v>
      </c>
      <c r="C212" s="86"/>
      <c r="D212" s="95"/>
      <c r="E212" s="67" t="s">
        <v>353</v>
      </c>
      <c r="F212" s="92">
        <f>SUM(F213)</f>
        <v>12588</v>
      </c>
      <c r="G212" s="92">
        <f>SUM(G213)</f>
        <v>2502.7</v>
      </c>
      <c r="H212" s="361">
        <f>ROUND((G212/F212)*100,2)</f>
        <v>19.88</v>
      </c>
      <c r="I212" s="92"/>
      <c r="J212" s="92"/>
      <c r="K212" s="361"/>
    </row>
    <row r="213" spans="1:11" s="71" customFormat="1" ht="51.75" customHeight="1">
      <c r="A213" s="65"/>
      <c r="B213" s="60"/>
      <c r="C213" s="60">
        <v>2910</v>
      </c>
      <c r="D213" s="61"/>
      <c r="E213" s="69" t="s">
        <v>324</v>
      </c>
      <c r="F213" s="70">
        <v>12588</v>
      </c>
      <c r="G213" s="63">
        <v>2502.7</v>
      </c>
      <c r="H213" s="359">
        <f>ROUND((G213/F213)*100,2)</f>
        <v>19.88</v>
      </c>
      <c r="I213" s="70"/>
      <c r="J213" s="63"/>
      <c r="K213" s="359"/>
    </row>
    <row r="214" spans="1:11" s="75" customFormat="1" ht="30" customHeight="1">
      <c r="A214" s="72">
        <v>853</v>
      </c>
      <c r="B214" s="73"/>
      <c r="C214" s="73"/>
      <c r="D214" s="74"/>
      <c r="E214" s="62" t="s">
        <v>135</v>
      </c>
      <c r="F214" s="64">
        <f>SUM(F215)</f>
        <v>228154.63999999998</v>
      </c>
      <c r="G214" s="64">
        <f>SUM(G215)</f>
        <v>214240.59999999998</v>
      </c>
      <c r="H214" s="332">
        <f>ROUND((G214/F214)*100,2)</f>
        <v>93.9</v>
      </c>
      <c r="I214" s="64">
        <f>SUM(I215)</f>
        <v>42812</v>
      </c>
      <c r="J214" s="64">
        <f>SUM(J215)</f>
        <v>42812</v>
      </c>
      <c r="K214" s="334">
        <f>ROUND((J214/I214)*100,2)</f>
        <v>100</v>
      </c>
    </row>
    <row r="215" spans="1:11" s="79" customFormat="1" ht="12" customHeight="1">
      <c r="A215" s="65"/>
      <c r="B215" s="76">
        <v>85395</v>
      </c>
      <c r="C215" s="76"/>
      <c r="D215" s="77" t="s">
        <v>215</v>
      </c>
      <c r="E215" s="78" t="s">
        <v>113</v>
      </c>
      <c r="F215" s="68">
        <f>SUM(F216:F219)</f>
        <v>228154.63999999998</v>
      </c>
      <c r="G215" s="92">
        <f>SUM(G216:G219)</f>
        <v>214240.59999999998</v>
      </c>
      <c r="H215" s="332">
        <f>ROUND((G215/F215)*100,2)</f>
        <v>93.9</v>
      </c>
      <c r="I215" s="68">
        <f>SUM(I218:I219)</f>
        <v>42812</v>
      </c>
      <c r="J215" s="68">
        <f>SUM(J218:J219)</f>
        <v>42812</v>
      </c>
      <c r="K215" s="334">
        <f>ROUND((J215/I215)*100,2)</f>
        <v>100</v>
      </c>
    </row>
    <row r="216" spans="1:11" s="71" customFormat="1" ht="29.25" customHeight="1">
      <c r="A216" s="65"/>
      <c r="B216" s="60"/>
      <c r="C216" s="60">
        <v>2008</v>
      </c>
      <c r="D216" s="61"/>
      <c r="E216" s="69" t="s">
        <v>327</v>
      </c>
      <c r="F216" s="70">
        <v>205383.49</v>
      </c>
      <c r="G216" s="87">
        <v>192161.58</v>
      </c>
      <c r="H216" s="334">
        <f>ROUND((G216/F216)*100,2)</f>
        <v>93.56</v>
      </c>
      <c r="I216" s="70"/>
      <c r="J216" s="87"/>
      <c r="K216" s="334"/>
    </row>
    <row r="217" spans="1:11" s="71" customFormat="1" ht="29.25">
      <c r="A217" s="65"/>
      <c r="B217" s="60"/>
      <c r="C217" s="60">
        <v>2009</v>
      </c>
      <c r="D217" s="61"/>
      <c r="E217" s="69" t="s">
        <v>327</v>
      </c>
      <c r="F217" s="70">
        <v>22771.15</v>
      </c>
      <c r="G217" s="117">
        <v>22079.02</v>
      </c>
      <c r="H217" s="334">
        <f>ROUND((G217/F217)*100,2)</f>
        <v>96.96</v>
      </c>
      <c r="I217" s="70"/>
      <c r="J217" s="117"/>
      <c r="K217" s="334"/>
    </row>
    <row r="218" spans="1:11" s="71" customFormat="1" ht="9.75">
      <c r="A218" s="65"/>
      <c r="B218" s="60"/>
      <c r="C218" s="60">
        <v>6208</v>
      </c>
      <c r="D218" s="61"/>
      <c r="E218" s="69" t="s">
        <v>328</v>
      </c>
      <c r="F218" s="70"/>
      <c r="G218" s="87"/>
      <c r="H218" s="334"/>
      <c r="I218" s="70">
        <v>36390.2</v>
      </c>
      <c r="J218" s="70">
        <v>36390.2</v>
      </c>
      <c r="K218" s="334">
        <f>ROUND((J218/I218)*100,2)</f>
        <v>100</v>
      </c>
    </row>
    <row r="219" spans="1:11" s="71" customFormat="1" ht="9.75">
      <c r="A219" s="65"/>
      <c r="B219" s="60"/>
      <c r="C219" s="60">
        <v>6209</v>
      </c>
      <c r="D219" s="61"/>
      <c r="E219" s="69" t="s">
        <v>328</v>
      </c>
      <c r="F219" s="70"/>
      <c r="G219" s="117"/>
      <c r="H219" s="334"/>
      <c r="I219" s="70">
        <v>6421.8</v>
      </c>
      <c r="J219" s="70">
        <v>6421.8</v>
      </c>
      <c r="K219" s="334">
        <f>ROUND((J219/I219)*100,2)</f>
        <v>100</v>
      </c>
    </row>
    <row r="220" spans="1:11" s="79" customFormat="1" ht="18" hidden="1">
      <c r="A220" s="65"/>
      <c r="B220" s="76">
        <v>80110</v>
      </c>
      <c r="C220" s="76"/>
      <c r="D220" s="77" t="s">
        <v>215</v>
      </c>
      <c r="E220" s="78" t="s">
        <v>206</v>
      </c>
      <c r="F220" s="68"/>
      <c r="G220" s="92"/>
      <c r="H220" s="335">
        <v>0</v>
      </c>
      <c r="I220" s="68"/>
      <c r="J220" s="92"/>
      <c r="K220" s="335">
        <v>0</v>
      </c>
    </row>
    <row r="221" spans="1:11" s="71" customFormat="1" ht="19.5" hidden="1">
      <c r="A221" s="65"/>
      <c r="B221" s="60"/>
      <c r="C221" s="60">
        <v>970</v>
      </c>
      <c r="D221" s="61"/>
      <c r="E221" s="69" t="s">
        <v>231</v>
      </c>
      <c r="F221" s="70"/>
      <c r="G221" s="87"/>
      <c r="H221" s="334">
        <v>0</v>
      </c>
      <c r="I221" s="70"/>
      <c r="J221" s="87"/>
      <c r="K221" s="334">
        <v>0</v>
      </c>
    </row>
    <row r="222" spans="1:11" s="71" customFormat="1" ht="48.75" hidden="1">
      <c r="A222" s="65"/>
      <c r="B222" s="60"/>
      <c r="C222" s="60">
        <v>2700</v>
      </c>
      <c r="D222" s="61"/>
      <c r="E222" s="69" t="s">
        <v>229</v>
      </c>
      <c r="F222" s="70"/>
      <c r="G222" s="117"/>
      <c r="H222" s="334">
        <v>0</v>
      </c>
      <c r="I222" s="70"/>
      <c r="J222" s="117"/>
      <c r="K222" s="334">
        <v>0</v>
      </c>
    </row>
    <row r="223" spans="1:11" s="71" customFormat="1" ht="31.5" customHeight="1" hidden="1">
      <c r="A223" s="65"/>
      <c r="B223" s="60"/>
      <c r="C223" s="60">
        <v>6290</v>
      </c>
      <c r="D223" s="61"/>
      <c r="E223" s="69" t="s">
        <v>230</v>
      </c>
      <c r="F223" s="70"/>
      <c r="G223" s="117"/>
      <c r="H223" s="334">
        <v>0</v>
      </c>
      <c r="I223" s="70"/>
      <c r="J223" s="117"/>
      <c r="K223" s="334">
        <v>0</v>
      </c>
    </row>
    <row r="224" spans="1:11" s="75" customFormat="1" ht="10.5" customHeight="1">
      <c r="A224" s="72">
        <v>926</v>
      </c>
      <c r="B224" s="89"/>
      <c r="C224" s="73"/>
      <c r="D224" s="74"/>
      <c r="E224" s="62" t="s">
        <v>396</v>
      </c>
      <c r="F224" s="64"/>
      <c r="G224" s="64"/>
      <c r="H224" s="360"/>
      <c r="I224" s="64">
        <f>SUM(I225)</f>
        <v>333000</v>
      </c>
      <c r="J224" s="64">
        <f>SUM(J225)</f>
        <v>333000</v>
      </c>
      <c r="K224" s="343">
        <f>ROUND((J224/I224)*100,2)</f>
        <v>100</v>
      </c>
    </row>
    <row r="225" spans="1:11" s="75" customFormat="1" ht="9.75">
      <c r="A225" s="72"/>
      <c r="B225" s="73">
        <v>92601</v>
      </c>
      <c r="C225" s="73"/>
      <c r="D225" s="74"/>
      <c r="E225" s="344" t="s">
        <v>355</v>
      </c>
      <c r="F225" s="342"/>
      <c r="G225" s="342"/>
      <c r="H225" s="343"/>
      <c r="I225" s="342">
        <f>SUM(I226:I226)</f>
        <v>333000</v>
      </c>
      <c r="J225" s="342">
        <f>SUM(J226:J226)</f>
        <v>333000</v>
      </c>
      <c r="K225" s="343">
        <f>ROUND((J225/I225)*100,2)</f>
        <v>100</v>
      </c>
    </row>
    <row r="226" spans="1:11" s="71" customFormat="1" ht="70.5" customHeight="1">
      <c r="A226" s="65"/>
      <c r="B226" s="60"/>
      <c r="C226" s="60">
        <v>6300</v>
      </c>
      <c r="D226" s="61"/>
      <c r="E226" s="69" t="s">
        <v>397</v>
      </c>
      <c r="F226" s="70"/>
      <c r="G226" s="87"/>
      <c r="H226" s="334"/>
      <c r="I226" s="70">
        <v>333000</v>
      </c>
      <c r="J226" s="87">
        <v>333000</v>
      </c>
      <c r="K226" s="334">
        <f>ROUND((J226/I226)*100,2)</f>
        <v>100</v>
      </c>
    </row>
    <row r="227" spans="1:11" s="98" customFormat="1" ht="23.25" customHeight="1" thickBot="1">
      <c r="A227" s="598" t="s">
        <v>331</v>
      </c>
      <c r="B227" s="599"/>
      <c r="C227" s="599"/>
      <c r="D227" s="599"/>
      <c r="E227" s="600"/>
      <c r="F227" s="103">
        <f>SUM(F195,F200,F204,F211,F214,F224)</f>
        <v>286430.64</v>
      </c>
      <c r="G227" s="103">
        <f>SUM(G195,G200,G204,G211,G214,G224)</f>
        <v>261678.88999999996</v>
      </c>
      <c r="H227" s="338">
        <f>ROUND((G227/F227)*100,2)</f>
        <v>91.36</v>
      </c>
      <c r="I227" s="103">
        <f>SUM(I195,I200,I204,I214,I224)</f>
        <v>1175214</v>
      </c>
      <c r="J227" s="103">
        <f>SUM(J195,J200,J204,J214,J224)</f>
        <v>975214</v>
      </c>
      <c r="K227" s="338">
        <f>ROUND((J227/I227)*100,2)</f>
        <v>82.98</v>
      </c>
    </row>
    <row r="228" spans="1:11" s="98" customFormat="1" ht="13.5" customHeight="1" hidden="1">
      <c r="A228" s="606" t="s">
        <v>329</v>
      </c>
      <c r="B228" s="606"/>
      <c r="C228" s="606"/>
      <c r="D228" s="606"/>
      <c r="E228" s="606"/>
      <c r="F228" s="103"/>
      <c r="G228" s="327"/>
      <c r="H228" s="337"/>
      <c r="I228" s="103"/>
      <c r="J228" s="327"/>
      <c r="K228" s="337"/>
    </row>
    <row r="229" spans="1:11" s="75" customFormat="1" ht="9" customHeight="1" hidden="1">
      <c r="A229" s="72">
        <v>750</v>
      </c>
      <c r="B229" s="73"/>
      <c r="C229" s="73"/>
      <c r="D229" s="74"/>
      <c r="E229" s="62" t="s">
        <v>116</v>
      </c>
      <c r="F229" s="64">
        <f>SUM(F230)</f>
        <v>0</v>
      </c>
      <c r="G229" s="64">
        <f>SUM(G230)</f>
        <v>0</v>
      </c>
      <c r="H229" s="332">
        <v>0</v>
      </c>
      <c r="I229" s="64">
        <f>SUM(I230)</f>
        <v>0</v>
      </c>
      <c r="J229" s="64">
        <f>SUM(J230)</f>
        <v>0</v>
      </c>
      <c r="K229" s="332">
        <v>0</v>
      </c>
    </row>
    <row r="230" spans="1:11" s="79" customFormat="1" ht="18" hidden="1">
      <c r="A230" s="65"/>
      <c r="B230" s="76">
        <v>75023</v>
      </c>
      <c r="C230" s="76"/>
      <c r="D230" s="77" t="s">
        <v>215</v>
      </c>
      <c r="E230" s="78" t="s">
        <v>117</v>
      </c>
      <c r="F230" s="64">
        <f>SUM(F231:F232)</f>
        <v>0</v>
      </c>
      <c r="G230" s="64">
        <f>SUM(G231:G232)</f>
        <v>0</v>
      </c>
      <c r="H230" s="332">
        <v>0</v>
      </c>
      <c r="I230" s="64">
        <f>SUM(I231:I232)</f>
        <v>0</v>
      </c>
      <c r="J230" s="64">
        <f>SUM(J231:J232)</f>
        <v>0</v>
      </c>
      <c r="K230" s="332">
        <v>0</v>
      </c>
    </row>
    <row r="231" spans="1:11" s="71" customFormat="1" ht="48.75" hidden="1">
      <c r="A231" s="65"/>
      <c r="B231" s="60"/>
      <c r="C231" s="60">
        <v>2700</v>
      </c>
      <c r="D231" s="61"/>
      <c r="E231" s="69" t="s">
        <v>229</v>
      </c>
      <c r="F231" s="70">
        <v>0</v>
      </c>
      <c r="G231" s="117">
        <v>0</v>
      </c>
      <c r="H231" s="334">
        <v>0</v>
      </c>
      <c r="I231" s="70">
        <v>0</v>
      </c>
      <c r="J231" s="117">
        <v>0</v>
      </c>
      <c r="K231" s="334">
        <v>0</v>
      </c>
    </row>
    <row r="232" spans="1:11" s="71" customFormat="1" ht="48.75" hidden="1">
      <c r="A232" s="65"/>
      <c r="B232" s="60"/>
      <c r="C232" s="60">
        <v>6290</v>
      </c>
      <c r="D232" s="61"/>
      <c r="E232" s="69" t="s">
        <v>230</v>
      </c>
      <c r="F232" s="70">
        <v>0</v>
      </c>
      <c r="G232" s="117">
        <v>0</v>
      </c>
      <c r="H232" s="334">
        <v>0</v>
      </c>
      <c r="I232" s="70">
        <v>0</v>
      </c>
      <c r="J232" s="117">
        <v>0</v>
      </c>
      <c r="K232" s="334">
        <v>0</v>
      </c>
    </row>
    <row r="233" spans="1:11" s="75" customFormat="1" ht="9.75" hidden="1">
      <c r="A233" s="109">
        <v>852</v>
      </c>
      <c r="B233" s="73"/>
      <c r="C233" s="73"/>
      <c r="D233" s="74"/>
      <c r="E233" s="83" t="s">
        <v>122</v>
      </c>
      <c r="F233" s="64">
        <f>SUM(F234)</f>
        <v>0</v>
      </c>
      <c r="G233" s="64">
        <f>SUM(G234)</f>
        <v>0</v>
      </c>
      <c r="H233" s="332">
        <v>0</v>
      </c>
      <c r="I233" s="64">
        <f>SUM(I234)</f>
        <v>0</v>
      </c>
      <c r="J233" s="64">
        <f>SUM(J234)</f>
        <v>0</v>
      </c>
      <c r="K233" s="332">
        <v>0</v>
      </c>
    </row>
    <row r="234" spans="1:11" s="79" customFormat="1" ht="63" hidden="1">
      <c r="A234" s="65"/>
      <c r="B234" s="111">
        <v>85212</v>
      </c>
      <c r="C234" s="76"/>
      <c r="D234" s="77"/>
      <c r="E234" s="67" t="s">
        <v>353</v>
      </c>
      <c r="F234" s="68">
        <f>SUM(F236:F237)</f>
        <v>0</v>
      </c>
      <c r="G234" s="68">
        <f>SUM(G236:G237)</f>
        <v>0</v>
      </c>
      <c r="H234" s="332">
        <v>0</v>
      </c>
      <c r="I234" s="68">
        <f>SUM(I236:I237)</f>
        <v>0</v>
      </c>
      <c r="J234" s="68">
        <f>SUM(J236:J237)</f>
        <v>0</v>
      </c>
      <c r="K234" s="332">
        <v>0</v>
      </c>
    </row>
    <row r="235" spans="1:11" s="71" customFormat="1" ht="9.75" hidden="1">
      <c r="A235" s="65"/>
      <c r="B235" s="60"/>
      <c r="C235" s="60"/>
      <c r="D235" s="61"/>
      <c r="E235" s="69"/>
      <c r="F235" s="70">
        <v>0</v>
      </c>
      <c r="G235" s="117">
        <v>0</v>
      </c>
      <c r="H235" s="334">
        <v>0</v>
      </c>
      <c r="I235" s="70">
        <v>0</v>
      </c>
      <c r="J235" s="117">
        <v>0</v>
      </c>
      <c r="K235" s="334">
        <v>0</v>
      </c>
    </row>
    <row r="236" spans="1:11" s="71" customFormat="1" ht="31.5" customHeight="1" hidden="1">
      <c r="A236" s="65"/>
      <c r="B236" s="60"/>
      <c r="C236" s="60">
        <v>2910</v>
      </c>
      <c r="D236" s="61"/>
      <c r="E236" s="69" t="s">
        <v>324</v>
      </c>
      <c r="F236" s="70">
        <v>0</v>
      </c>
      <c r="G236" s="117">
        <v>0</v>
      </c>
      <c r="H236" s="334">
        <v>0</v>
      </c>
      <c r="I236" s="70">
        <v>0</v>
      </c>
      <c r="J236" s="117">
        <v>0</v>
      </c>
      <c r="K236" s="334">
        <v>0</v>
      </c>
    </row>
    <row r="237" spans="1:11" s="85" customFormat="1" ht="12" customHeight="1" hidden="1">
      <c r="A237" s="80"/>
      <c r="B237" s="81"/>
      <c r="C237" s="60">
        <v>920</v>
      </c>
      <c r="D237" s="82"/>
      <c r="E237" s="69" t="s">
        <v>202</v>
      </c>
      <c r="F237" s="63">
        <v>0</v>
      </c>
      <c r="G237" s="63">
        <v>0</v>
      </c>
      <c r="H237" s="334">
        <v>0</v>
      </c>
      <c r="I237" s="63">
        <v>0</v>
      </c>
      <c r="J237" s="63">
        <v>0</v>
      </c>
      <c r="K237" s="334">
        <v>0</v>
      </c>
    </row>
    <row r="238" spans="1:11" s="98" customFormat="1" ht="15" customHeight="1" hidden="1" thickBot="1">
      <c r="A238" s="607" t="s">
        <v>330</v>
      </c>
      <c r="B238" s="608"/>
      <c r="C238" s="608"/>
      <c r="D238" s="608"/>
      <c r="E238" s="609"/>
      <c r="F238" s="103">
        <f>SUM(F233)</f>
        <v>0</v>
      </c>
      <c r="G238" s="327">
        <f>SUM(G233)</f>
        <v>0</v>
      </c>
      <c r="H238" s="339">
        <v>0</v>
      </c>
      <c r="I238" s="103">
        <f>SUM(I233)</f>
        <v>0</v>
      </c>
      <c r="J238" s="327">
        <f>SUM(J233)</f>
        <v>0</v>
      </c>
      <c r="K238" s="339">
        <v>0</v>
      </c>
    </row>
    <row r="239" spans="1:11" s="98" customFormat="1" ht="23.25" customHeight="1" thickBot="1">
      <c r="A239" s="601" t="s">
        <v>453</v>
      </c>
      <c r="B239" s="602"/>
      <c r="C239" s="602"/>
      <c r="D239" s="602"/>
      <c r="E239" s="603"/>
      <c r="F239" s="330">
        <f>SUM(F114,F123,F145,F150,F181,F189,F227,F233)</f>
        <v>13737829.64</v>
      </c>
      <c r="G239" s="330">
        <f>SUM(G114,G123,G145,G150,G181,G189,G227,G233)</f>
        <v>13820456.25</v>
      </c>
      <c r="H239" s="340">
        <f>ROUND((G239/F239)*100,2)</f>
        <v>100.6</v>
      </c>
      <c r="I239" s="330">
        <f>SUM(I114,I123,I145,I150,I181,I189,I227,I233)</f>
        <v>1420214</v>
      </c>
      <c r="J239" s="330">
        <f>SUM(J114,J123,J145,J150,J181,J189,J227,J233)</f>
        <v>1224614</v>
      </c>
      <c r="K239" s="340">
        <f>ROUND((J239/I239)*100,2)</f>
        <v>86.23</v>
      </c>
    </row>
  </sheetData>
  <mergeCells count="27">
    <mergeCell ref="E2:H2"/>
    <mergeCell ref="A114:E114"/>
    <mergeCell ref="F4:F5"/>
    <mergeCell ref="G4:G5"/>
    <mergeCell ref="A6:H7"/>
    <mergeCell ref="A3:A5"/>
    <mergeCell ref="F3:H3"/>
    <mergeCell ref="E3:E5"/>
    <mergeCell ref="C3:C5"/>
    <mergeCell ref="B3:B5"/>
    <mergeCell ref="A181:E181"/>
    <mergeCell ref="A146:G146"/>
    <mergeCell ref="A123:E123"/>
    <mergeCell ref="A145:E145"/>
    <mergeCell ref="A150:E150"/>
    <mergeCell ref="A182:E182"/>
    <mergeCell ref="A227:E227"/>
    <mergeCell ref="A239:E239"/>
    <mergeCell ref="A190:E190"/>
    <mergeCell ref="A189:E189"/>
    <mergeCell ref="A228:E228"/>
    <mergeCell ref="A238:E238"/>
    <mergeCell ref="H4:H5"/>
    <mergeCell ref="I3:K3"/>
    <mergeCell ref="I4:I5"/>
    <mergeCell ref="J4:J5"/>
    <mergeCell ref="K4:K5"/>
  </mergeCells>
  <printOptions/>
  <pageMargins left="0.7874015748031497" right="0" top="0.1968503937007874" bottom="0.6692913385826772" header="0.31496062992125984" footer="0.5118110236220472"/>
  <pageSetup horizontalDpi="360" verticalDpi="36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2010-03-19T13:03:28Z</cp:lastPrinted>
  <dcterms:created xsi:type="dcterms:W3CDTF">1998-12-09T13:02:10Z</dcterms:created>
  <dcterms:modified xsi:type="dcterms:W3CDTF">2010-03-19T13:04:20Z</dcterms:modified>
  <cp:category/>
  <cp:version/>
  <cp:contentType/>
  <cp:contentStatus/>
</cp:coreProperties>
</file>