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00" activeTab="11"/>
  </bookViews>
  <sheets>
    <sheet name="ZAŁ 14" sheetId="1" r:id="rId1"/>
    <sheet name="ZAŁ 4b" sheetId="2" r:id="rId2"/>
    <sheet name="ZAŁ 5" sheetId="3" r:id="rId3"/>
    <sheet name="ZAŁ 3a" sheetId="4" r:id="rId4"/>
    <sheet name="ZAŁ 4a" sheetId="5" r:id="rId5"/>
    <sheet name="ZAŁ 4" sheetId="6" r:id="rId6"/>
    <sheet name="ZAŁ 8" sheetId="7" r:id="rId7"/>
    <sheet name="ZAŁ 7" sheetId="8" r:id="rId8"/>
    <sheet name="ZAŁ 2" sheetId="9" r:id="rId9"/>
    <sheet name="ZAŁ 1" sheetId="10" r:id="rId10"/>
    <sheet name="ZAŁ 3" sheetId="11" r:id="rId11"/>
    <sheet name="ZAŁ 6" sheetId="12" r:id="rId12"/>
    <sheet name="ZAŁ 9" sheetId="13" r:id="rId13"/>
    <sheet name="ZAŁ 10" sheetId="14" r:id="rId14"/>
    <sheet name="ZAŁ 11" sheetId="15" r:id="rId15"/>
  </sheets>
  <definedNames>
    <definedName name="_xlnm.Print_Area" localSheetId="0">'ZAŁ 14'!$A$1:$J$17</definedName>
    <definedName name="_xlnm.Print_Titles" localSheetId="9">'ZAŁ 1'!$3:$4</definedName>
    <definedName name="_xlnm.Print_Titles" localSheetId="13">'ZAŁ 10'!$4:$5</definedName>
    <definedName name="_xlnm.Print_Titles" localSheetId="8">'ZAŁ 2'!$3:$8</definedName>
    <definedName name="_xlnm.Print_Titles" localSheetId="10">'ZAŁ 3'!$3:$9</definedName>
    <definedName name="_xlnm.Print_Titles" localSheetId="2">'ZAŁ 5'!$3:$9</definedName>
    <definedName name="_xlnm.Print_Titles" localSheetId="7">'ZAŁ 7'!$3:$7</definedName>
    <definedName name="_xlnm.Print_Titles" localSheetId="6">'ZAŁ 8'!$3:$7</definedName>
  </definedNames>
  <calcPr fullCalcOnLoad="1"/>
</workbook>
</file>

<file path=xl/sharedStrings.xml><?xml version="1.0" encoding="utf-8"?>
<sst xmlns="http://schemas.openxmlformats.org/spreadsheetml/2006/main" count="883" uniqueCount="433">
  <si>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</si>
  <si>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</si>
  <si>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</si>
  <si>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</si>
  <si>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</si>
  <si>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</si>
  <si>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</si>
  <si>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</si>
  <si>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</si>
  <si>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</si>
  <si>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</si>
  <si>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</si>
  <si>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</si>
  <si>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</si>
  <si>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</si>
  <si>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</si>
  <si>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</si>
  <si>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</si>
  <si>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</si>
  <si>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</si>
  <si>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</si>
  <si>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</si>
  <si>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</si>
  <si>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</si>
  <si>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</si>
  <si>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</si>
  <si>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</si>
  <si>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</si>
  <si>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</si>
  <si>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</si>
  <si>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</si>
  <si>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</si>
  <si>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</si>
  <si>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</si>
  <si>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</si>
  <si>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</si>
  <si>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</si>
  <si>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</si>
  <si>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</si>
  <si>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</si>
  <si>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</si>
  <si>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</si>
  <si>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</si>
  <si>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</si>
  <si>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</si>
  <si>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</si>
  <si>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</si>
  <si>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</si>
  <si>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</si>
  <si>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</si>
  <si>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</si>
  <si>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</si>
  <si>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</si>
  <si>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</si>
  <si>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</si>
  <si>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</si>
  <si>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2009 r.</t>
  </si>
  <si>
    <t>Lp.</t>
  </si>
  <si>
    <t>Łączne nakłady finansowe</t>
  </si>
  <si>
    <t>Klasyfikacja
§</t>
  </si>
  <si>
    <t>Stan środków obrotowych na początek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</si>
  <si>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</si>
  <si>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</si>
  <si>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</si>
  <si>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</si>
  <si>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</si>
  <si>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</si>
  <si>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</si>
  <si>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</si>
  <si>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</si>
  <si>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</si>
  <si>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</si>
  <si>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</si>
  <si>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</si>
  <si>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</si>
  <si>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</si>
  <si>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</si>
  <si>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</si>
  <si>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</si>
  <si>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</si>
  <si>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</si>
  <si>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</si>
  <si>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</si>
  <si>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</si>
  <si>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</si>
  <si>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</si>
  <si>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</si>
  <si>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</si>
  <si>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</si>
  <si>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</si>
  <si>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</si>
  <si>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</si>
  <si>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</si>
  <si>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</si>
  <si>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</si>
  <si>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Wytwarzanie i zaopatrywanie w energię elektryczną, gaz i wodę</t>
  </si>
  <si>
    <t>Dostarczanie wody</t>
  </si>
  <si>
    <t>Pozostała działalność</t>
  </si>
  <si>
    <t>Gospodarka mieszkaniowa</t>
  </si>
  <si>
    <t>Gospodarka gruntami i nieruchomościami</t>
  </si>
  <si>
    <t>Administracja publiczna</t>
  </si>
  <si>
    <t>Urzędy gmin</t>
  </si>
  <si>
    <t>Udziały gmin w podatkach stanowiących dochód budżetu państwa</t>
  </si>
  <si>
    <t>Różne rozliczenia</t>
  </si>
  <si>
    <t>Różne rozliczenia finansowe</t>
  </si>
  <si>
    <t>Oświata i wychowanie</t>
  </si>
  <si>
    <t>Szkoły podstawowe</t>
  </si>
  <si>
    <t>Pomoc społeczna</t>
  </si>
  <si>
    <t>Usługi opiekuńcze i specjalistyczne usługi opiekuńcze</t>
  </si>
  <si>
    <t>Edukacyjna opieka wychowawcza</t>
  </si>
  <si>
    <t>Świetlice szkolne</t>
  </si>
  <si>
    <t>II. SUBWENCJA OGÓLNA</t>
  </si>
  <si>
    <t>Część oświatowa subwencji ogólnej dla jednostek samorządu terytorialnego</t>
  </si>
  <si>
    <t>III. DOTACJE CELOWE OTRZYMANE Z BUDŻETU PAŃSTWA NA ZADANIA ZLECONE</t>
  </si>
  <si>
    <t>Urzędy naczelnych organów władzy państwowej, kontroli i ochrony prawa oraz sądownictwa</t>
  </si>
  <si>
    <t xml:space="preserve">Urzędy naczelnych organów władzy państwowej, kontroli i ochrony prawa </t>
  </si>
  <si>
    <t>IV. DOTACJE CELOWE OTRZYMANE Z BUDŻETU PAŃSTWA NA ZADANIA WŁASNE</t>
  </si>
  <si>
    <t>Ośrodki pomocy społecznej</t>
  </si>
  <si>
    <t>Transport i łączność</t>
  </si>
  <si>
    <t>Drogi publiczne gminne</t>
  </si>
  <si>
    <t>Pozostałe zadania w zakresie polityki społecznej</t>
  </si>
  <si>
    <t>Gospodarka komunalna i ochrona środowiska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</si>
  <si>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</si>
  <si>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</si>
  <si>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</si>
  <si>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</si>
  <si>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</si>
  <si>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>Rolnictwo ekologiczne</t>
  </si>
  <si>
    <t>Izby rolnicze</t>
  </si>
  <si>
    <t>Plany zagospodarowania przestrzennego</t>
  </si>
  <si>
    <t>Promocja jednostek samorządu terytorialnego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</si>
  <si>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</si>
  <si>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</si>
  <si>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</si>
  <si>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</si>
  <si>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jedn. samorz. teryt.</t>
  </si>
  <si>
    <t>Rezerwy ogólne i celowe</t>
  </si>
  <si>
    <t>Gimnazja</t>
  </si>
  <si>
    <t>Dowożenie uczniów do szkół</t>
  </si>
  <si>
    <t>Dokształcanie i doskonalenie nauczycieli</t>
  </si>
  <si>
    <t>Ochrona zdrowia</t>
  </si>
  <si>
    <t>Lecznictwo ambulatoryjne</t>
  </si>
  <si>
    <t>Zwalczanie narkomanii</t>
  </si>
  <si>
    <t>Przeciwdziałanie alkoholizmowi</t>
  </si>
  <si>
    <t>Domy Pomocy Społecznej</t>
  </si>
  <si>
    <t>Dodatki mieszkaniowe</t>
  </si>
  <si>
    <t>Powiatowe urzędy pracy</t>
  </si>
  <si>
    <t>Gospodarka odpadami</t>
  </si>
  <si>
    <t>Kultura i ochrona dziedzictwa narodowego</t>
  </si>
  <si>
    <t>Pozostałe zadania w zakresie kultury</t>
  </si>
  <si>
    <t>Biblioteki</t>
  </si>
  <si>
    <t>Kultura fizyczna i sport</t>
  </si>
  <si>
    <t>Urzędy wojewódzkie</t>
  </si>
  <si>
    <t>Urzędy naczelnych organów władzy państwowej, kontroli i ochrony prawa</t>
  </si>
  <si>
    <t>Podatek od nieruchomości</t>
  </si>
  <si>
    <t>Podatek od posiadania psów</t>
  </si>
  <si>
    <t>Wpływy z usług</t>
  </si>
  <si>
    <t>Podatek od czynności cywilnoprawnych</t>
  </si>
  <si>
    <t>Wpływy z podatku dochodowego od osób fizycznych</t>
  </si>
  <si>
    <t>Zasiłki i pomoc w naturze oraz składki na ubezpieczenia emerytalne i rentowe</t>
  </si>
  <si>
    <t>Załącznik Nr 1</t>
  </si>
  <si>
    <t>Wpływy z różnych dochodów</t>
  </si>
  <si>
    <t>Urząd Gminy</t>
  </si>
  <si>
    <t>Składka na "Utylizator"</t>
  </si>
  <si>
    <t>Konkursy ekologiczne</t>
  </si>
  <si>
    <t>Samorządowa instytucja kultury- Biblioteka Gminna</t>
  </si>
  <si>
    <t xml:space="preserve">Dotacja celowa z budżetu dla powiatu na zadania bieżące   - dowóz uczniów niepełnosprawnych do Zespołu Placówek Specjalnych dla Niepełnosprawnych Ruchowo w Skarżysku- Kamiennej. </t>
  </si>
  <si>
    <t xml:space="preserve"> </t>
  </si>
  <si>
    <t>Dział klasy-fikacji</t>
  </si>
  <si>
    <t>Źródło dochodów (paragrafy klasyfikacji)</t>
  </si>
  <si>
    <t>% wyk.</t>
  </si>
  <si>
    <t>DYSPONENT GŁÓWNY</t>
  </si>
  <si>
    <t>Plan wg uchwały budżetowej Nr V/29/2003 z dnia 27 marca 2003 r.</t>
  </si>
  <si>
    <t>Zmiana uchwałą Nr VII/37/2003 z dnia 19 maja 2003 r.</t>
  </si>
  <si>
    <t>Zmiana uchwałą Nr VIII/41/2003 z dnia 17 czerwca 2003 r.</t>
  </si>
  <si>
    <t>Poprawka do  uchwały Nr VIII/41/2003 z dnia 17 czerwca 2003 r. z dnia 27 czerwca 2003 r.</t>
  </si>
  <si>
    <t>Zmiana uchwałą Nr IX/47/2003 z dnia 27 sierpnia 2003 r.</t>
  </si>
  <si>
    <t>Zmiana Zarządzeniem Wójta Nr 23/2003 z dnia 11 września 2003r.</t>
  </si>
  <si>
    <t>Zmiana Zarządzeniem Wójta Nr 24/2003 z dnia 25 września 2003r.</t>
  </si>
  <si>
    <t>Zmiana uchwałą Nr X/51/2003 z dnia 22 października 2003 r.</t>
  </si>
  <si>
    <t>Zmiana uchwałą Nr XI/55/2003 z dnia 26 listopada 2003 r .</t>
  </si>
  <si>
    <t>Zmiana uchwałą Nr XII/60/2003 z dnia 15 grudnia 2003 r .</t>
  </si>
  <si>
    <t>Zmiana uchwałą Nr XIII/68/2003  z 29 grudnia 2003 r.</t>
  </si>
  <si>
    <t>I. DOCHODY WŁASNE GMINY</t>
  </si>
  <si>
    <t xml:space="preserve">Wpływy ze sprzedaży składników majątkowych </t>
  </si>
  <si>
    <t>Odsetki od nieterminowych wpłat  z tytułu podatków i opłat</t>
  </si>
  <si>
    <t xml:space="preserve">Pozostała działalność </t>
  </si>
  <si>
    <t>Dochody jednostek samorządu terytorialnego związane z realizacją zadań z zakresu adminisrtacji rządowej oraz innych zadań zleconych ustawami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</si>
  <si>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</si>
  <si>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</si>
  <si>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rolny</t>
  </si>
  <si>
    <t>Podatek leśny</t>
  </si>
  <si>
    <t>Wpływy z podatku rolnego, podatku leśnego, podatku od spadków i darowizn, podatku od czynności cywilnoprawnych oraz podatków i opłat lokalnych od osób fizycznych</t>
  </si>
  <si>
    <t xml:space="preserve"> Podatek leśny</t>
  </si>
  <si>
    <t>Podatek od środków transportowych</t>
  </si>
  <si>
    <t>Podatek od spadków i darowizn</t>
  </si>
  <si>
    <t>Wpływy z opłaty targowej</t>
  </si>
  <si>
    <t>Wpływy z innych opłat stanowiacych dochody jednostek samorzadu terytorialnego na podstawie ustaw</t>
  </si>
  <si>
    <t>Wpływy z opłaty skarbowej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</si>
  <si>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</si>
  <si>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</si>
  <si>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</si>
  <si>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Pozostałe odsetki</t>
  </si>
  <si>
    <t>Otrzymane spadki, zapisy i darowizny w postaci pieniężnej</t>
  </si>
  <si>
    <t>Przedszkola</t>
  </si>
  <si>
    <t>Wpływy z różnych opłat</t>
  </si>
  <si>
    <t xml:space="preserve">Gimnazja </t>
  </si>
  <si>
    <t>Zespoły obsługi ekonomiczno-administracyjnej szkół</t>
  </si>
  <si>
    <t>Wpływy z usług( za usługi opiekuńcze)</t>
  </si>
  <si>
    <t xml:space="preserve">RAZEM DOCHODY WŁASNE </t>
  </si>
  <si>
    <t>Subwencje ogólne z budżetu państwa</t>
  </si>
  <si>
    <t>Część wyrównawcza subwencji ogólnej dla gmin</t>
  </si>
  <si>
    <t>Część równoważąca subwencji ogólnej dla gmin</t>
  </si>
  <si>
    <t>RAZEM SUBWENCJE</t>
  </si>
  <si>
    <t>Dotacje celowe otrzymane z budżetu państwa na realizację zadań bieżących  z zakresu administracji rządowej oraz innych zadań zleconych gminie (związkom gmin) ustawami</t>
  </si>
  <si>
    <t>U.W.</t>
  </si>
  <si>
    <t>Dotacje celowe otrzymane z budżetu państwa na realizację zadań bieżących z zakresu administracji rządowej oraz innych zadań zleconych gminie (związkom gmin)ustawami</t>
  </si>
  <si>
    <t>KRAJOWE BIURO WYBORCZE</t>
  </si>
  <si>
    <t>RAZEM DOTACJE NA ZADANIA ZLECONE</t>
  </si>
  <si>
    <t>IV. DOTACJE CELOWE OTRZYMANE Z BUDŻETU PAŃSTWA NA ZADANIA REALIZOWANE NA PODSTAWIE POROZUMIEŃ Z ORGANAMI ADMINISTRACJI RZĄDOWEJ</t>
  </si>
  <si>
    <t>Dotacje celowe otrzymane z budżetu państwa na zadania bieżące realizowane przez gminę na podstawie porozumień z organami  administracji rządowej</t>
  </si>
  <si>
    <t>RAZEM DOTACJE NA ZADANIA REALIZOWANE NA PODSTAWIE POROZUMIEŃ</t>
  </si>
  <si>
    <t>Dotacje celowe otrzymane z budżetu państwa na realizację własnych zadań bieżących gmin (związków gmin)</t>
  </si>
  <si>
    <t>Dotacje celowe otrzymane z budżetu państwa na realizację własnych zadań bieżących gmin</t>
  </si>
  <si>
    <t>Dotacje celowe otrzymane z budżetu państwa na realizację inwestycji i zakupów inwestycyjnych własnych gmin( zwiazków gmin)</t>
  </si>
  <si>
    <t>Pomoc materialna dla uczniów</t>
  </si>
  <si>
    <t xml:space="preserve">   RAZEM DOTACJE NA ZADANIA WŁASNE</t>
  </si>
  <si>
    <t>Dotacje otrzymane z funduszy celowych na realizację zadań bieżących jednostek sektora finansów publicznych</t>
  </si>
  <si>
    <t xml:space="preserve">   RAZEM DOTACJE Z FUNDUSZY CELOWYCH</t>
  </si>
  <si>
    <t>Środki na dofinansowanie własnych zadań bieżacych gmin, powiatów, samorządów województw, pozyskane z innych źródeł</t>
  </si>
  <si>
    <t>Srodki na dofinansowanie własnych inwestycji gmin, powiatów, samorządów województw pozyskane z innych źródeł</t>
  </si>
  <si>
    <t>Wpływy z różnych dochodów (PUP)</t>
  </si>
  <si>
    <t>Rozdz</t>
  </si>
  <si>
    <t>Plan</t>
  </si>
  <si>
    <t xml:space="preserve">Wykonanie </t>
  </si>
  <si>
    <t>%</t>
  </si>
  <si>
    <t>Wykonanie</t>
  </si>
  <si>
    <t>Wyk.</t>
  </si>
  <si>
    <t>Pl.</t>
  </si>
  <si>
    <t>Działalność usługowa</t>
  </si>
  <si>
    <t>Rady gmin (miast i miast na prawach powiatu</t>
  </si>
  <si>
    <t>Urzędy gmin (miast i miast na prawach powiatu</t>
  </si>
  <si>
    <t xml:space="preserve">Dochody od osób prawnych,od osób fizycznych i od innych jednostek nieposiadających osobowości prawnej oraz wydatki związane z ich poborem  </t>
  </si>
  <si>
    <t xml:space="preserve">Pobór podatków, opłat i niepodatkowych należności budżetowych </t>
  </si>
  <si>
    <t>Oddziały przedszkolne w szkołach podstawowych</t>
  </si>
  <si>
    <t>Zasiłki i pomoc w naturze oraz składki na ubezp. emerytalne i rentowe- zadania własne</t>
  </si>
  <si>
    <t>Powiatowe Urzędy Pracy</t>
  </si>
  <si>
    <t>Oczyszczanie miast i wsi</t>
  </si>
  <si>
    <t>Oświetlenie ulic,placów i dróg</t>
  </si>
  <si>
    <t>Wydatki ogółem</t>
  </si>
  <si>
    <t>Dotacje ogółem</t>
  </si>
  <si>
    <t xml:space="preserve">Plan dotacji </t>
  </si>
  <si>
    <t xml:space="preserve">Wykonanie dotacji </t>
  </si>
  <si>
    <t>Plan dotacji</t>
  </si>
  <si>
    <t>Wykonanie dotacji</t>
  </si>
  <si>
    <t>Wykonanie przychodów i wydatków Gminnego Funduszu</t>
  </si>
  <si>
    <t>`</t>
  </si>
  <si>
    <t>Załącznik Nr 7</t>
  </si>
  <si>
    <t>w  złotych</t>
  </si>
  <si>
    <t>Domy i ośrodki kultury, świetlice                 i kluby</t>
  </si>
  <si>
    <t>Zadania w zakresie kultury fizycznej             i sportu</t>
  </si>
  <si>
    <t>Pozostałe zadania w zakresia polityki społecznej</t>
  </si>
  <si>
    <t>Wykonanie w roku  budżetowym</t>
  </si>
  <si>
    <t>Wykonanie w roku budżetowym</t>
  </si>
  <si>
    <t>wydatki z tytułu poręczeń i gwarancji</t>
  </si>
  <si>
    <t xml:space="preserve">wynagrodzenia </t>
  </si>
  <si>
    <t>pochodne od wynagrodzeń</t>
  </si>
  <si>
    <t>dotacje</t>
  </si>
  <si>
    <t>Załącznik Nr 5</t>
  </si>
  <si>
    <t>wydatki na obsługę długu     ( odsetki)</t>
  </si>
  <si>
    <t>wydatki z tytułu poręczeń       i gwarancji</t>
  </si>
  <si>
    <t>wydatki na obsługę długu        ( odsetki)</t>
  </si>
  <si>
    <t>Załącznik Nr 3</t>
  </si>
  <si>
    <t>Załącznik Nr 8</t>
  </si>
  <si>
    <t>Załącznik Nr 10</t>
  </si>
  <si>
    <t>Załącznik Nr 11</t>
  </si>
  <si>
    <t>Dochody jednostek samorządu terytorialnego związane z realizacją zadań z zakresu administracji rządowej oraz innych zadań zleconych ustawami</t>
  </si>
  <si>
    <t>Plan po zmianach 2008</t>
  </si>
  <si>
    <t>Wykonanie 2008</t>
  </si>
  <si>
    <t xml:space="preserve">Lokalny transport zbiorowy </t>
  </si>
  <si>
    <t>Drogi publiczne powiatowe</t>
  </si>
  <si>
    <t>Komendy wojewódzkie Policji</t>
  </si>
  <si>
    <t>Zarządzanie kryzysowe</t>
  </si>
  <si>
    <t>Plan roku budżetowego 2008 (9+10+11+12)</t>
  </si>
  <si>
    <t>Dotacje podmiotowe w 2008 r.</t>
  </si>
  <si>
    <t>Dotacje celowe na zadania własne gminy realizowane przez podmioty należące
i nienależące do sektora finansów publicznych w 2008 r.</t>
  </si>
  <si>
    <t>Ochrony Środowiska i Gospodarki Wodnej w 2008 r.</t>
  </si>
  <si>
    <t>Dochody i wydatki związane z realizacją zadań z zakresu administracji rzadowej i innych zadań zleconych odrębnymi ustawami w 2008 r.</t>
  </si>
  <si>
    <t>Dochody i wydatki związane z realizacją zadań realizowanych na podstawie porozumień (umów) między jednostkami samorządu terytorialnego w 2008 r.</t>
  </si>
  <si>
    <t xml:space="preserve">Składki na ubezp. zdr. opłacane za osoby pobierające niektóre świadcz. z pomocy społ., niektóre świadczenia rodzinne oraz za osoby uczestniczące w zajęciach w centrum intergacji społecznej  </t>
  </si>
  <si>
    <t>wydatki poniesione do 31.12.2007 r.</t>
  </si>
  <si>
    <t>plan roku budżetowego 2008 (10+11+12+13)</t>
  </si>
  <si>
    <t>2010 r.</t>
  </si>
  <si>
    <t>wydatki do poniesienia po 2010 roku</t>
  </si>
  <si>
    <t>wydatki na obsługę długu               ( odsetki)</t>
  </si>
  <si>
    <t>Załącznik Nr 6</t>
  </si>
  <si>
    <t xml:space="preserve">Wpłaty z tytułu odpłatnego nabycia prawa własności oraz prawa użytkowania wieczystego nieruchomości </t>
  </si>
  <si>
    <t>V. DOTACJE CELOWE OTRZYMANE Z FUNDUSZY CELOWYCH</t>
  </si>
  <si>
    <t xml:space="preserve">Pozostałe odsetki </t>
  </si>
  <si>
    <t>Urzędy gmin ( miast i miast na prawach powiatu)</t>
  </si>
  <si>
    <t>Dochody od osób prawnych, od osób fizycznych i od innych jednostek nieposiadających osobowości prawnej oraz wydatki związane z ich poborem</t>
  </si>
  <si>
    <t xml:space="preserve">Wpływy z opłat za wydawanie zezwoleń na sprzedaż alkoholu </t>
  </si>
  <si>
    <t>Utrzymanie zieleni w miastach i gminach</t>
  </si>
  <si>
    <t>Składki na ubezpieczenia zdrowotne opłacane za osoby pobierające niektóre świadczenia z  pomocy społecznej, niektóre świadczenia rodzinne oraz za osoby uczestniczące w zajęciach w centrum intergacji społecznej</t>
  </si>
  <si>
    <t>Środki na dofinansowanie własnych zadań bieżących gmin (związków gmin), powiatów (związków powiatów), samorządów województw, pozyskane z innych źródeł</t>
  </si>
  <si>
    <t xml:space="preserve">Wpływy z tytułu pomocy finansowej udzielanej między jednostkami samorządu terytorialnego na dofinansowanie własnych zadań bieżących </t>
  </si>
  <si>
    <t>Środki na dofinansowanie własnych zadań bieżacych gmin, powiatów, samorządów województw, pozyskane z innych źródeł (Finansowanie z innych środków bezzwrotnych)</t>
  </si>
  <si>
    <t>Dotacja celowa przekazana dla powiatu na inwestycje i zakupy inwestycyjne realizowane na podstawie porozumień (umów) między jednostkami samorządu terytorialnego- " Przebudowa parkingu przy drodze powiatowej nr 0557T w Skarżysku Kościelnym" - obok cmentarza.</t>
  </si>
  <si>
    <t>Dotacja celowa przekazana gminie na zadania bieżące realizowane na podstawie porozumień (umów) między jednostkami samorządu terytorialnego - współdziałanie z miastem Kielce w zakresie funkcjonowania Izby Wytrzeźwień w Kielcach</t>
  </si>
  <si>
    <t>Dotacja celowa z budżetu na finansowanie lub dofinansowanie zadań   - propagowanie tradycji i kultury naszego regionu, organizacja dożynek i festynów gminnych- Stowarzyszenie Ochotniczej Straży Pożarnej w Lipowym Polu</t>
  </si>
  <si>
    <t>Dotacja celowa z budżetu na finansowanie lub dofinansowanie zadań   - organizacja imprez, zawodów i turniejów sportowych i rekreacyjnych o zasięgu gminnym, oraz zadań z zakresu reprezentowania Gminy na zewnątrz w turniejach i zawodach sportowych- Gminny Ludowy Klub Sportowy "GROM" w Skarżysku Kościelnym</t>
  </si>
  <si>
    <t xml:space="preserve">Dotacja celowa z budżetu na finansowanie lub dofinansowanie zadań- organizacja imprez, zawodów, turniejów sportowych i rekreacyjnych o zasięgu gminnym oraz zadań z zakresu reprezentowania Gminy na zewnątrz w turniejach i zawodach sprtowych- Stowarzyszenie "Nasza Gmina", organizacja pozarządowa z siedzibą w Skarżysku Kościelnym </t>
  </si>
  <si>
    <t>Dotacja celowa z budżetu na finansowanie lub dofinansowanie zadań - organizacja imprez, zawodów, turniejów sportowych i rekreacyjnych o zasięgu gminnym oraz zadań z zakresu reprezentowania Gminy na zewnątrz w turniejach i zawodach sportowych- Gminne Zrzeszenie " Ludowe Zespoły Sportowe" w Skarżysku Kościelnym</t>
  </si>
  <si>
    <t>Dotacja celowa z budżetu na finansowanie lub dofinansowanie zadań - propagowanie tradycji i kultury naszego regionu, organizacja dożyneki festynów gminnych - Stowarzyszenie "Nasza Gmina", organizacja pozarządowa z siedzibą w Skarżysku Kościelnym</t>
  </si>
  <si>
    <t>Przebudowa drogi gminnej w miesjcowości Skarżysko Kościelne- ulica Polna i dojazd do ulicy Południowej (lata 2008-2010)</t>
  </si>
  <si>
    <t>Przebudowa drogi gminnej w miejscowości Kierz Niedźwiedzi -droga relacji Kierz Niedźwiedzi- Gąsawy Rządowe (lata 2008-2009)</t>
  </si>
  <si>
    <t>Przebudowa drogi gminnej w miejscowości Majków, ulica Św. Anny (lata 2008-2010)</t>
  </si>
  <si>
    <t>Urząd Gminy- informatyzacja urzędu (lata 2008-2009)</t>
  </si>
  <si>
    <t>Rozbudowa Szkoły Podstawowej w Grzybowej Górze (lata 2006-2009)</t>
  </si>
  <si>
    <t>Termomodernizacja budynków oświatowych (lata 2008-2010)</t>
  </si>
  <si>
    <t>Budowa Centrum Kulturalno-Oświatowego i Sportowego przy Szkole Podstawowej w Kierzu Niedźwiedzim (lata 2007-2009)</t>
  </si>
  <si>
    <t>Przebudowa i rozbudowa budynku SPZOZ w Skarżysku Kościelnym (lata 2006-2010)</t>
  </si>
  <si>
    <t>Limity wydatków na wieloletnie programy inwestycyjne w latach 2008 - 2010</t>
  </si>
  <si>
    <t>Zakup worków</t>
  </si>
  <si>
    <t>Dotacja podmiotowa dla SPZOZ na realizację programu " Profilaktyka fluorkowa u dzieci"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</si>
  <si>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</si>
  <si>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</si>
  <si>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</si>
  <si>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</si>
  <si>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</si>
  <si>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</si>
  <si>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</si>
  <si>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</si>
  <si>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</si>
  <si>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</si>
  <si>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</si>
  <si>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</si>
  <si>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</si>
  <si>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</si>
  <si>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</si>
  <si>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</si>
  <si>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</si>
  <si>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</si>
  <si>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</si>
  <si>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</si>
  <si>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</si>
  <si>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źródło</t>
  </si>
  <si>
    <t>kwota</t>
  </si>
  <si>
    <t>po 2010 roku</t>
  </si>
  <si>
    <t xml:space="preserve">Program:    Sektorowy Program Operacyjny  Rozwój Zasobów Ludzkich 2004 - 2006 </t>
  </si>
  <si>
    <t>2007-2008</t>
  </si>
  <si>
    <t>Szkoły Podstawowe</t>
  </si>
  <si>
    <t>Wartość zadania:</t>
  </si>
  <si>
    <t>Priorytet:2 - Rozwój społeczeństwa opartego na wiedzy</t>
  </si>
  <si>
    <t>Działanie: 2.1- Zwiększenie dostępu do edukacji - promocja kształcenia przez całe życie</t>
  </si>
  <si>
    <t>Projekt: "Świętokrzyska Kuźnia Pomysłów"</t>
  </si>
  <si>
    <t xml:space="preserve">Program:   Program Narodów Zjednoczonych ds.. Rozwoju "UNDP"- Rzeczpospolita Internetowa </t>
  </si>
  <si>
    <t>Projekt: "Świętokrzyskie sercu bliskie"</t>
  </si>
  <si>
    <t>Załącznik Nr 4a</t>
  </si>
  <si>
    <t>Załącznik Nr 4</t>
  </si>
  <si>
    <t>Zadania inwestycyjne roczne w 2008 r.</t>
  </si>
  <si>
    <t>Wykup nieruchomości niezabudowanej  w Majkowie dla potrzeb budowy kanalizacji</t>
  </si>
  <si>
    <t xml:space="preserve">Zakup mapy do celów zarządzania kryzysowego w wersji elektronicznej </t>
  </si>
  <si>
    <t>Budowa oświetlenia ulicznego</t>
  </si>
  <si>
    <t>Załącznik Nr 3a</t>
  </si>
  <si>
    <t>Plan wydatków</t>
  </si>
  <si>
    <t>Wpływy z opłat za zarząd, użytkowanie i użytkowanie wieczyste nieruchomości</t>
  </si>
  <si>
    <t>Przychody i rozchody budżetu za  2008 rok.</t>
  </si>
  <si>
    <t>RAZEM WYKONANIE DOCHODÓW ZA  2008 ROK</t>
  </si>
  <si>
    <t>PLAN I WYKONANIE  WYDATKÓW ZA 2008 ROK</t>
  </si>
  <si>
    <t>OGÓŁEM WYDATKI BUDŻETU ZA  2008 ROK</t>
  </si>
  <si>
    <t>Ogółem za  2008 rok.</t>
  </si>
  <si>
    <t>OGÓŁEM   ZA  2008 ROK</t>
  </si>
  <si>
    <t>Ogółem za  2008 rok</t>
  </si>
  <si>
    <t>Stan środków obrotowych za 2008 rok.</t>
  </si>
  <si>
    <t>DOCHODY BUDŻETU ZA 2008  ROK</t>
  </si>
  <si>
    <t>Dotacja celowa przekazana gminie na inwestycje realizowane na podstawie porozumień (umów) między jednostkami samorządu terytorialnego - wspólne finansowanie przez Gminę Skarżysko - Kamienna oraz przez Gminę Skarżysko Kościelne wykonania dokumentacji wniosku do Funduszu Spójności o dofinansowanie przedsięwzięcia pod nazwą "Budowa, modernizacja kanalizacji sanitarnej w Skarżysku - Kamiennej i Skarżysku Kościelnym"</t>
  </si>
  <si>
    <t>Dotacja celowa przekazana dla powiatu na inwestycje i zakupy inwestycyjne realizowane na podstawie porozumień (umów) między jednostkami samorządu terytorialnego- wspólne finansowanie zadania "Odwodnienie dróg powiatowych w gminie Skarżysko Kościelne".</t>
  </si>
  <si>
    <t>Wydatki na wniesienie wkładów do MPWiK Sp. z o.o. w Skarżysku-Kamiennej na realizację zadania " Budowa i modernizacja kanalizacji sanitarnej w Skarżysku-Kamiennej i Skarżysku Kościelnym" (2008-2011)</t>
  </si>
  <si>
    <t>Limity wydatków na wniesienie wkładów do spółek prawa handlowego w latach 2008 - 2011</t>
  </si>
  <si>
    <t>Wydatki majątkowe na programy i projekty realizowane ze środków pochodzących z budżetu Unii Europejskiej oraz innych źródeł zagranicznych, niepodlegających zwrotowi na 2008 rok</t>
  </si>
  <si>
    <t>Plan wydatków w roku budżetowym 2008</t>
  </si>
  <si>
    <t>Wykonanie  wydatków w roku budżetowym 2008</t>
  </si>
  <si>
    <t>Załącznik Nr 4b</t>
  </si>
  <si>
    <t xml:space="preserve">Program:     Program Operacyjny  Kapitał Ludzki </t>
  </si>
  <si>
    <t>2008-2013</t>
  </si>
  <si>
    <t>GOPS</t>
  </si>
  <si>
    <t>PriorytetVII: - Promocja integracji społecznej</t>
  </si>
  <si>
    <t xml:space="preserve">Działanie: 7.1- Rozwój i upowrzechnianie aktywnej integracji, Poddziałnie 7.1.1.Rozwój i upowrzechnianie aktywnej integracji przez osrodki pomocy społecznej </t>
  </si>
  <si>
    <t>Projekt: "Od marginalizacji do aktywizacji - eliminowanie wykluczenia społecznego w Gminie Skarżysko Kościelne"</t>
  </si>
  <si>
    <t xml:space="preserve">A.      
 </t>
  </si>
  <si>
    <t>B.</t>
  </si>
  <si>
    <t>C.</t>
  </si>
  <si>
    <t>D.</t>
  </si>
  <si>
    <t>Przebudowa drogi gminnej w miesjcowości Skarżysko Kościelne- ulica  Południowa na długości 710 m (lata 2008 -2009)</t>
  </si>
  <si>
    <t>Rewitalizacja Gminy Skarżysko Kościelne (2008-2010)</t>
  </si>
  <si>
    <t>Stołówki szkolne</t>
  </si>
  <si>
    <t>Świadczenia rodzinne, świadczenie z funduszu alimentacyjnego oraz składki na ubezpieczenia emerytalne i rentowe z ubezpieczenia społecznego</t>
  </si>
  <si>
    <t>Wpływy ze zwrotów dotacji wykorzystanych niezgodnie z przeznaczeniem lub pobranych w nadmiernej wysokości</t>
  </si>
  <si>
    <t>Wpływy i wydatki związane z gromadzeniem środków z opłat produktowych</t>
  </si>
  <si>
    <t>Wpływy z opłaty produktowej</t>
  </si>
  <si>
    <t>Dotacje rozwojowe oraz środki na finansowanie Wspólnej Polityki Rolnej</t>
  </si>
  <si>
    <t>Dotacje rozwojowe</t>
  </si>
  <si>
    <t xml:space="preserve">VII. ŚRODKI INNE </t>
  </si>
  <si>
    <t>RAZEM ŚRODKI INNE</t>
  </si>
  <si>
    <t>VI. ŚRODKI NA DOFINANSOWANIE ZADAŃ WŁASNYCH J.S.T. POZYSKANE Z INNYCH ŹRÓDEŁ I DOTACJE ROZWOJOWE</t>
  </si>
  <si>
    <t>RAZEM ŚRODKI POZYSKANE Z INNYCH  ŹRÓDEŁ I DOTACJE ROZWOJOWE</t>
  </si>
  <si>
    <t>Zakupy inwestycyjne     ( komputer wraz z oprogramowaniem,           laptop i inne) do realizacji programu Kapitał Ludzki</t>
  </si>
  <si>
    <t>Informacja za rok 2008</t>
  </si>
  <si>
    <t>Nazwa dłużnika                                /wpisać:osoba fizyczna, osoba prawna, jed. nieposiadajaca os. prawnej/</t>
  </si>
  <si>
    <t>Liczba dłużników</t>
  </si>
  <si>
    <t>Kwota należności                   / w złotych/</t>
  </si>
  <si>
    <t>Kwota umorzenia, odroczenia, rozłożenia na raty (w złotych)</t>
  </si>
  <si>
    <t>Termin odroczenia, rozłożenia na raty (ostatnia rata miesiąc/rok)</t>
  </si>
  <si>
    <t>Tytuł powstałej należnosci</t>
  </si>
  <si>
    <t>Należność główna</t>
  </si>
  <si>
    <t>Odsetki i należności uboczne</t>
  </si>
  <si>
    <t>Umorzenie</t>
  </si>
  <si>
    <t>osoba fizyczna</t>
  </si>
  <si>
    <t>koszty upomnienia</t>
  </si>
  <si>
    <t>woda</t>
  </si>
  <si>
    <t>odpady</t>
  </si>
  <si>
    <t>Odroczenie</t>
  </si>
  <si>
    <t>Rozłożenie na raty</t>
  </si>
  <si>
    <t>..........................................</t>
  </si>
  <si>
    <t>9 marca 2009</t>
  </si>
  <si>
    <t>.........................................</t>
  </si>
  <si>
    <t>Główny Księgowy</t>
  </si>
  <si>
    <t>Data</t>
  </si>
  <si>
    <t>Kierownik jednostki</t>
  </si>
  <si>
    <t xml:space="preserve"> o podjętych decyzjach umorzenia należności oraz udzielonych ulgach na podstawie uchwały Rady Gminy w Skarżysku Koscielnym z dnia 30 sierpnia 2006 roku  w sprawie szczegółowych zasad i trybu umarzania, odraczania lub rozkładania na raty spłat należności pieniężnych Gminy Skarżysko Kościelne lub  jej jednostek organizacyjnych, do których nie stosuje się przepisów ustawy - Ordynacja podatkowa, oraz wskazania organów do tego uprawnionych wg stanu na dzień 31.12.2008                                                                                                                                          Podmiot dokonujący lub udzielający ulg - Wójt Gminy Skarżysko Kościelne                                                  </t>
  </si>
  <si>
    <t>Załącznik Nr 14</t>
  </si>
  <si>
    <t>Świadczenia rodzinne, świadczenia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</si>
</sst>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;[Red]#,##0"/>
    <numFmt numFmtId="172" formatCode="#,##0.00;[Red]#,##0.00"/>
    <numFmt numFmtId="173" formatCode="0\6\9"/>
    <numFmt numFmtId="174" formatCode="#,##0.0"/>
    <numFmt numFmtId="175" formatCode="#,##0.000"/>
    <numFmt numFmtId="176" formatCode="#,##0.0000"/>
    <numFmt numFmtId="177" formatCode="#,##0.00000"/>
  </numFmts>
  <fonts count="6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7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8"/>
      <name val="Arial CE"/>
      <family val="2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trike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170" fontId="18" fillId="0" borderId="0" xfId="0" applyNumberFormat="1" applyFont="1" applyAlignment="1">
      <alignment/>
    </xf>
    <xf numFmtId="170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69" fontId="19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169" fontId="17" fillId="0" borderId="10" xfId="0" applyNumberFormat="1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68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170" fontId="21" fillId="0" borderId="1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170" fontId="17" fillId="0" borderId="10" xfId="0" applyNumberFormat="1" applyFont="1" applyFill="1" applyBorder="1" applyAlignment="1">
      <alignment horizontal="center"/>
    </xf>
    <xf numFmtId="16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170" fontId="2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/>
    </xf>
    <xf numFmtId="2" fontId="18" fillId="0" borderId="10" xfId="0" applyNumberFormat="1" applyFont="1" applyFill="1" applyBorder="1" applyAlignment="1">
      <alignment/>
    </xf>
    <xf numFmtId="170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0" fontId="2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69" fontId="17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2" fontId="17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/>
    </xf>
    <xf numFmtId="170" fontId="20" fillId="0" borderId="10" xfId="0" applyNumberFormat="1" applyFont="1" applyFill="1" applyBorder="1" applyAlignment="1">
      <alignment/>
    </xf>
    <xf numFmtId="170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9" fontId="20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168" fontId="1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" fontId="26" fillId="0" borderId="16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/>
    </xf>
    <xf numFmtId="4" fontId="26" fillId="0" borderId="17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69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" fontId="25" fillId="0" borderId="0" xfId="0" applyNumberFormat="1" applyFont="1" applyFill="1" applyBorder="1" applyAlignment="1">
      <alignment/>
    </xf>
    <xf numFmtId="4" fontId="24" fillId="0" borderId="0" xfId="0" applyNumberFormat="1" applyFont="1" applyFill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4" fontId="24" fillId="0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169" fontId="24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169" fontId="25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" fontId="28" fillId="0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168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169" fontId="28" fillId="0" borderId="10" xfId="0" applyNumberFormat="1" applyFont="1" applyFill="1" applyBorder="1" applyAlignment="1">
      <alignment horizontal="center" vertical="center" wrapText="1"/>
    </xf>
    <xf numFmtId="169" fontId="24" fillId="0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169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center" wrapText="1"/>
    </xf>
    <xf numFmtId="16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1" fillId="24" borderId="10" xfId="0" applyNumberFormat="1" applyFont="1" applyFill="1" applyBorder="1" applyAlignment="1">
      <alignment vertical="center" wrapText="1"/>
    </xf>
    <xf numFmtId="4" fontId="25" fillId="24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169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wrapText="1"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168" fontId="25" fillId="0" borderId="19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4" fontId="32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2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4" fontId="15" fillId="0" borderId="0" xfId="0" applyNumberFormat="1" applyFont="1" applyAlignment="1">
      <alignment horizontal="center" vertical="center" wrapText="1"/>
    </xf>
    <xf numFmtId="4" fontId="16" fillId="0" borderId="1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3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3" fontId="55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center" wrapText="1"/>
    </xf>
    <xf numFmtId="3" fontId="54" fillId="0" borderId="0" xfId="0" applyNumberFormat="1" applyFont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/>
    </xf>
    <xf numFmtId="0" fontId="54" fillId="0" borderId="18" xfId="0" applyFont="1" applyBorder="1" applyAlignment="1">
      <alignment/>
    </xf>
    <xf numFmtId="3" fontId="54" fillId="0" borderId="18" xfId="0" applyNumberFormat="1" applyFont="1" applyBorder="1" applyAlignment="1">
      <alignment/>
    </xf>
    <xf numFmtId="0" fontId="54" fillId="0" borderId="18" xfId="0" applyFont="1" applyBorder="1" applyAlignment="1" quotePrefix="1">
      <alignment/>
    </xf>
    <xf numFmtId="0" fontId="54" fillId="0" borderId="17" xfId="0" applyFont="1" applyBorder="1" applyAlignment="1">
      <alignment/>
    </xf>
    <xf numFmtId="0" fontId="54" fillId="0" borderId="17" xfId="0" applyFont="1" applyBorder="1" applyAlignment="1" quotePrefix="1">
      <alignment/>
    </xf>
    <xf numFmtId="3" fontId="54" fillId="0" borderId="17" xfId="0" applyNumberFormat="1" applyFont="1" applyBorder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/>
    </xf>
    <xf numFmtId="0" fontId="54" fillId="0" borderId="16" xfId="0" applyFont="1" applyBorder="1" applyAlignment="1">
      <alignment/>
    </xf>
    <xf numFmtId="0" fontId="54" fillId="0" borderId="16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53" fillId="0" borderId="18" xfId="0" applyFont="1" applyBorder="1" applyAlignment="1" quotePrefix="1">
      <alignment/>
    </xf>
    <xf numFmtId="0" fontId="53" fillId="0" borderId="18" xfId="0" applyFont="1" applyBorder="1" applyAlignment="1" quotePrefix="1">
      <alignment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54" fillId="0" borderId="20" xfId="0" applyNumberFormat="1" applyFont="1" applyBorder="1" applyAlignment="1">
      <alignment/>
    </xf>
    <xf numFmtId="3" fontId="54" fillId="0" borderId="21" xfId="0" applyNumberFormat="1" applyFont="1" applyBorder="1" applyAlignment="1">
      <alignment/>
    </xf>
    <xf numFmtId="4" fontId="9" fillId="0" borderId="17" xfId="0" applyNumberFormat="1" applyFont="1" applyFill="1" applyBorder="1" applyAlignment="1">
      <alignment vertical="center" wrapText="1"/>
    </xf>
    <xf numFmtId="4" fontId="32" fillId="0" borderId="16" xfId="0" applyNumberFormat="1" applyFont="1" applyFill="1" applyBorder="1" applyAlignment="1">
      <alignment wrapText="1"/>
    </xf>
    <xf numFmtId="0" fontId="54" fillId="0" borderId="22" xfId="0" applyFont="1" applyBorder="1" applyAlignment="1">
      <alignment/>
    </xf>
    <xf numFmtId="0" fontId="54" fillId="0" borderId="20" xfId="0" applyFont="1" applyBorder="1" applyAlignment="1">
      <alignment/>
    </xf>
    <xf numFmtId="4" fontId="32" fillId="0" borderId="18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4" fontId="32" fillId="0" borderId="17" xfId="0" applyNumberFormat="1" applyFont="1" applyFill="1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54" fillId="0" borderId="16" xfId="0" applyNumberFormat="1" applyFont="1" applyBorder="1" applyAlignment="1">
      <alignment/>
    </xf>
    <xf numFmtId="4" fontId="54" fillId="0" borderId="23" xfId="0" applyNumberFormat="1" applyFont="1" applyBorder="1" applyAlignment="1">
      <alignment/>
    </xf>
    <xf numFmtId="4" fontId="32" fillId="0" borderId="23" xfId="0" applyNumberFormat="1" applyFont="1" applyFill="1" applyBorder="1" applyAlignment="1">
      <alignment wrapText="1"/>
    </xf>
    <xf numFmtId="4" fontId="54" fillId="0" borderId="18" xfId="0" applyNumberFormat="1" applyFont="1" applyBorder="1" applyAlignment="1">
      <alignment/>
    </xf>
    <xf numFmtId="4" fontId="54" fillId="0" borderId="24" xfId="0" applyNumberFormat="1" applyFont="1" applyBorder="1" applyAlignment="1">
      <alignment/>
    </xf>
    <xf numFmtId="4" fontId="54" fillId="0" borderId="25" xfId="0" applyNumberFormat="1" applyFont="1" applyBorder="1" applyAlignment="1">
      <alignment/>
    </xf>
    <xf numFmtId="4" fontId="54" fillId="0" borderId="17" xfId="0" applyNumberFormat="1" applyFont="1" applyBorder="1" applyAlignment="1">
      <alignment/>
    </xf>
    <xf numFmtId="4" fontId="32" fillId="0" borderId="20" xfId="0" applyNumberFormat="1" applyFont="1" applyFill="1" applyBorder="1" applyAlignment="1">
      <alignment wrapText="1"/>
    </xf>
    <xf numFmtId="0" fontId="56" fillId="0" borderId="18" xfId="0" applyFont="1" applyBorder="1" applyAlignment="1">
      <alignment/>
    </xf>
    <xf numFmtId="0" fontId="56" fillId="0" borderId="18" xfId="0" applyFont="1" applyBorder="1" applyAlignment="1">
      <alignment wrapText="1"/>
    </xf>
    <xf numFmtId="4" fontId="56" fillId="0" borderId="18" xfId="0" applyNumberFormat="1" applyFont="1" applyBorder="1" applyAlignment="1">
      <alignment/>
    </xf>
    <xf numFmtId="4" fontId="33" fillId="0" borderId="18" xfId="0" applyNumberFormat="1" applyFont="1" applyFill="1" applyBorder="1" applyAlignment="1">
      <alignment wrapText="1"/>
    </xf>
    <xf numFmtId="0" fontId="56" fillId="0" borderId="20" xfId="0" applyFont="1" applyBorder="1" applyAlignment="1">
      <alignment/>
    </xf>
    <xf numFmtId="0" fontId="56" fillId="0" borderId="0" xfId="0" applyFont="1" applyAlignment="1">
      <alignment/>
    </xf>
    <xf numFmtId="0" fontId="56" fillId="0" borderId="18" xfId="0" applyFont="1" applyBorder="1" applyAlignment="1" quotePrefix="1">
      <alignment wrapText="1"/>
    </xf>
    <xf numFmtId="0" fontId="56" fillId="0" borderId="17" xfId="0" applyFont="1" applyBorder="1" applyAlignment="1">
      <alignment/>
    </xf>
    <xf numFmtId="0" fontId="57" fillId="0" borderId="17" xfId="0" applyFont="1" applyBorder="1" applyAlignment="1" quotePrefix="1">
      <alignment wrapText="1"/>
    </xf>
    <xf numFmtId="0" fontId="56" fillId="0" borderId="17" xfId="0" applyFont="1" applyBorder="1" applyAlignment="1">
      <alignment wrapText="1"/>
    </xf>
    <xf numFmtId="4" fontId="56" fillId="0" borderId="17" xfId="0" applyNumberFormat="1" applyFont="1" applyBorder="1" applyAlignment="1">
      <alignment/>
    </xf>
    <xf numFmtId="4" fontId="33" fillId="0" borderId="17" xfId="0" applyNumberFormat="1" applyFont="1" applyFill="1" applyBorder="1" applyAlignment="1">
      <alignment wrapText="1"/>
    </xf>
    <xf numFmtId="0" fontId="56" fillId="0" borderId="21" xfId="0" applyFont="1" applyBorder="1" applyAlignment="1">
      <alignment/>
    </xf>
    <xf numFmtId="3" fontId="56" fillId="0" borderId="18" xfId="0" applyNumberFormat="1" applyFont="1" applyBorder="1" applyAlignment="1">
      <alignment/>
    </xf>
    <xf numFmtId="3" fontId="56" fillId="0" borderId="17" xfId="0" applyNumberFormat="1" applyFont="1" applyBorder="1" applyAlignment="1">
      <alignment/>
    </xf>
    <xf numFmtId="0" fontId="56" fillId="0" borderId="18" xfId="0" applyFont="1" applyBorder="1" applyAlignment="1">
      <alignment horizontal="center"/>
    </xf>
    <xf numFmtId="3" fontId="56" fillId="0" borderId="20" xfId="0" applyNumberFormat="1" applyFont="1" applyBorder="1" applyAlignment="1">
      <alignment/>
    </xf>
    <xf numFmtId="0" fontId="56" fillId="0" borderId="18" xfId="0" applyFont="1" applyBorder="1" applyAlignment="1" quotePrefix="1">
      <alignment/>
    </xf>
    <xf numFmtId="4" fontId="10" fillId="0" borderId="18" xfId="0" applyNumberFormat="1" applyFont="1" applyFill="1" applyBorder="1" applyAlignment="1">
      <alignment vertical="center" wrapText="1"/>
    </xf>
    <xf numFmtId="0" fontId="56" fillId="0" borderId="17" xfId="0" applyFont="1" applyBorder="1" applyAlignment="1" quotePrefix="1">
      <alignment/>
    </xf>
    <xf numFmtId="4" fontId="10" fillId="0" borderId="17" xfId="0" applyNumberFormat="1" applyFont="1" applyFill="1" applyBorder="1" applyAlignment="1">
      <alignment vertical="center" wrapText="1"/>
    </xf>
    <xf numFmtId="3" fontId="56" fillId="0" borderId="21" xfId="0" applyNumberFormat="1" applyFont="1" applyBorder="1" applyAlignment="1">
      <alignment/>
    </xf>
    <xf numFmtId="4" fontId="56" fillId="0" borderId="24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2" fontId="22" fillId="0" borderId="16" xfId="0" applyNumberFormat="1" applyFont="1" applyFill="1" applyBorder="1" applyAlignment="1">
      <alignment/>
    </xf>
    <xf numFmtId="4" fontId="15" fillId="0" borderId="27" xfId="0" applyNumberFormat="1" applyFont="1" applyFill="1" applyBorder="1" applyAlignment="1">
      <alignment/>
    </xf>
    <xf numFmtId="2" fontId="22" fillId="0" borderId="27" xfId="0" applyNumberFormat="1" applyFont="1" applyFill="1" applyBorder="1" applyAlignment="1">
      <alignment/>
    </xf>
    <xf numFmtId="0" fontId="58" fillId="0" borderId="0" xfId="0" applyFont="1" applyAlignment="1">
      <alignment vertical="top"/>
    </xf>
    <xf numFmtId="0" fontId="0" fillId="0" borderId="0" xfId="0" applyFont="1" applyAlignment="1">
      <alignment/>
    </xf>
    <xf numFmtId="0" fontId="3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28" xfId="0" applyFont="1" applyBorder="1" applyAlignment="1">
      <alignment/>
    </xf>
    <xf numFmtId="0" fontId="0" fillId="0" borderId="16" xfId="0" applyBorder="1" applyAlignment="1">
      <alignment vertical="top" wrapText="1"/>
    </xf>
    <xf numFmtId="0" fontId="60" fillId="0" borderId="13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29" xfId="0" applyFont="1" applyBorder="1" applyAlignment="1">
      <alignment/>
    </xf>
    <xf numFmtId="0" fontId="0" fillId="0" borderId="18" xfId="0" applyBorder="1" applyAlignment="1">
      <alignment vertical="top" wrapText="1"/>
    </xf>
    <xf numFmtId="0" fontId="60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30" xfId="0" applyFont="1" applyBorder="1" applyAlignment="1">
      <alignment/>
    </xf>
    <xf numFmtId="0" fontId="60" fillId="0" borderId="26" xfId="0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31" xfId="0" applyFont="1" applyBorder="1" applyAlignment="1">
      <alignment/>
    </xf>
    <xf numFmtId="0" fontId="0" fillId="0" borderId="17" xfId="0" applyBorder="1" applyAlignment="1">
      <alignment vertical="top" wrapText="1"/>
    </xf>
    <xf numFmtId="0" fontId="6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33" fillId="0" borderId="16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32" fillId="0" borderId="16" xfId="0" applyNumberFormat="1" applyFont="1" applyFill="1" applyBorder="1" applyAlignment="1">
      <alignment vertical="center" wrapText="1"/>
    </xf>
    <xf numFmtId="4" fontId="32" fillId="0" borderId="18" xfId="0" applyNumberFormat="1" applyFont="1" applyFill="1" applyBorder="1" applyAlignment="1">
      <alignment vertical="center" wrapText="1"/>
    </xf>
    <xf numFmtId="4" fontId="32" fillId="0" borderId="17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4" fillId="0" borderId="0" xfId="0" applyFont="1" applyAlignment="1">
      <alignment horizontal="center" wrapText="1"/>
    </xf>
    <xf numFmtId="4" fontId="26" fillId="0" borderId="10" xfId="0" applyNumberFormat="1" applyFont="1" applyFill="1" applyBorder="1" applyAlignment="1">
      <alignment horizontal="center"/>
    </xf>
    <xf numFmtId="4" fontId="24" fillId="0" borderId="33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4" fontId="26" fillId="0" borderId="33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9" fontId="26" fillId="0" borderId="10" xfId="0" applyNumberFormat="1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wrapText="1"/>
    </xf>
    <xf numFmtId="4" fontId="26" fillId="0" borderId="19" xfId="0" applyNumberFormat="1" applyFont="1" applyFill="1" applyBorder="1" applyAlignment="1">
      <alignment horizontal="center" wrapText="1"/>
    </xf>
    <xf numFmtId="4" fontId="26" fillId="0" borderId="3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33" fillId="0" borderId="34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4" fontId="26" fillId="0" borderId="32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26" fillId="0" borderId="23" xfId="0" applyNumberFormat="1" applyFont="1" applyFill="1" applyBorder="1" applyAlignment="1">
      <alignment horizontal="center"/>
    </xf>
    <xf numFmtId="4" fontId="26" fillId="0" borderId="35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 horizontal="center"/>
    </xf>
    <xf numFmtId="4" fontId="26" fillId="0" borderId="24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center"/>
    </xf>
    <xf numFmtId="4" fontId="26" fillId="0" borderId="25" xfId="0" applyNumberFormat="1" applyFont="1" applyFill="1" applyBorder="1" applyAlignment="1">
      <alignment horizontal="center"/>
    </xf>
    <xf numFmtId="4" fontId="26" fillId="0" borderId="34" xfId="0" applyNumberFormat="1" applyFont="1" applyFill="1" applyBorder="1" applyAlignment="1">
      <alignment horizontal="center"/>
    </xf>
    <xf numFmtId="4" fontId="26" fillId="0" borderId="21" xfId="0" applyNumberFormat="1" applyFont="1" applyFill="1" applyBorder="1" applyAlignment="1">
      <alignment horizontal="center"/>
    </xf>
    <xf numFmtId="4" fontId="34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169" fontId="24" fillId="0" borderId="33" xfId="0" applyNumberFormat="1" applyFont="1" applyFill="1" applyBorder="1" applyAlignment="1">
      <alignment horizontal="center" vertical="center"/>
    </xf>
    <xf numFmtId="169" fontId="24" fillId="0" borderId="19" xfId="0" applyNumberFormat="1" applyFont="1" applyFill="1" applyBorder="1" applyAlignment="1">
      <alignment horizontal="center" vertical="center"/>
    </xf>
    <xf numFmtId="169" fontId="24" fillId="0" borderId="32" xfId="0" applyNumberFormat="1" applyFont="1" applyFill="1" applyBorder="1" applyAlignment="1">
      <alignment horizontal="center" vertical="center"/>
    </xf>
    <xf numFmtId="169" fontId="26" fillId="0" borderId="16" xfId="0" applyNumberFormat="1" applyFont="1" applyFill="1" applyBorder="1" applyAlignment="1">
      <alignment horizontal="center" vertical="center" wrapText="1"/>
    </xf>
    <xf numFmtId="169" fontId="26" fillId="0" borderId="18" xfId="0" applyNumberFormat="1" applyFont="1" applyFill="1" applyBorder="1" applyAlignment="1">
      <alignment horizontal="center" vertical="center" wrapText="1"/>
    </xf>
    <xf numFmtId="169" fontId="26" fillId="0" borderId="17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6" fillId="0" borderId="16" xfId="0" applyNumberFormat="1" applyFont="1" applyFill="1" applyBorder="1" applyAlignment="1">
      <alignment horizontal="center" vertical="center" wrapText="1"/>
    </xf>
    <xf numFmtId="168" fontId="26" fillId="0" borderId="18" xfId="0" applyNumberFormat="1" applyFont="1" applyFill="1" applyBorder="1" applyAlignment="1">
      <alignment horizontal="center" vertical="center" wrapText="1"/>
    </xf>
    <xf numFmtId="168" fontId="26" fillId="0" borderId="17" xfId="0" applyNumberFormat="1" applyFont="1" applyFill="1" applyBorder="1" applyAlignment="1">
      <alignment horizontal="center" vertical="center" wrapText="1"/>
    </xf>
    <xf numFmtId="4" fontId="26" fillId="0" borderId="23" xfId="0" applyNumberFormat="1" applyFont="1" applyFill="1" applyBorder="1" applyAlignment="1">
      <alignment horizontal="center" vertical="center" wrapText="1"/>
    </xf>
    <xf numFmtId="4" fontId="26" fillId="0" borderId="35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4" fontId="26" fillId="0" borderId="24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4" fontId="26" fillId="0" borderId="34" xfId="0" applyNumberFormat="1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2" fontId="17" fillId="0" borderId="10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0" fillId="0" borderId="34" xfId="0" applyBorder="1" applyAlignment="1">
      <alignment/>
    </xf>
    <xf numFmtId="0" fontId="1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0" fontId="17" fillId="0" borderId="1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wrapText="1"/>
    </xf>
    <xf numFmtId="0" fontId="7" fillId="0" borderId="35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0" xfId="0" applyFont="1" applyBorder="1" applyAlignment="1">
      <alignment/>
    </xf>
    <xf numFmtId="0" fontId="15" fillId="0" borderId="33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32" xfId="0" applyBorder="1" applyAlignment="1">
      <alignment wrapText="1"/>
    </xf>
    <xf numFmtId="0" fontId="15" fillId="0" borderId="33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5" fillId="0" borderId="33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32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15" fillId="0" borderId="36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3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5" sqref="K5:L5"/>
    </sheetView>
  </sheetViews>
  <sheetFormatPr defaultColWidth="9.00390625" defaultRowHeight="12.75"/>
  <cols>
    <col min="1" max="1" width="4.75390625" style="0" customWidth="1"/>
    <col min="2" max="3" width="16.125" style="0" customWidth="1"/>
    <col min="4" max="4" width="9.25390625" style="0" customWidth="1"/>
    <col min="5" max="5" width="10.125" style="0" customWidth="1"/>
    <col min="6" max="6" width="11.00390625" style="0" customWidth="1"/>
    <col min="7" max="7" width="12.25390625" style="0" customWidth="1"/>
    <col min="8" max="8" width="12.625" style="0" customWidth="1"/>
    <col min="9" max="9" width="14.75390625" style="0" customWidth="1"/>
    <col min="10" max="10" width="12.25390625" style="0" customWidth="1"/>
  </cols>
  <sheetData>
    <row r="1" spans="7:11" ht="14.25">
      <c r="G1" s="359"/>
      <c r="I1" t="s">
        <v>431</v>
      </c>
      <c r="K1" s="359"/>
    </row>
    <row r="2" spans="3:7" s="22" customFormat="1" ht="12.75">
      <c r="C2" s="400" t="s">
        <v>408</v>
      </c>
      <c r="D2" s="400"/>
      <c r="E2" s="400"/>
      <c r="F2" s="400"/>
      <c r="G2" s="401"/>
    </row>
    <row r="3" spans="1:10" s="360" customFormat="1" ht="105.75" customHeight="1">
      <c r="A3" s="402" t="s">
        <v>430</v>
      </c>
      <c r="B3" s="402"/>
      <c r="C3" s="402"/>
      <c r="D3" s="402"/>
      <c r="E3" s="402"/>
      <c r="F3" s="402"/>
      <c r="G3" s="402"/>
      <c r="H3" s="402"/>
      <c r="I3" s="402"/>
      <c r="J3" s="398"/>
    </row>
    <row r="5" spans="1:10" s="360" customFormat="1" ht="42" customHeight="1">
      <c r="A5" s="399" t="s">
        <v>327</v>
      </c>
      <c r="B5" s="399" t="s">
        <v>5</v>
      </c>
      <c r="C5" s="399" t="s">
        <v>409</v>
      </c>
      <c r="D5" s="399" t="s">
        <v>410</v>
      </c>
      <c r="E5" s="399" t="s">
        <v>411</v>
      </c>
      <c r="F5" s="399"/>
      <c r="G5" s="399" t="s">
        <v>412</v>
      </c>
      <c r="H5" s="399"/>
      <c r="I5" s="399" t="s">
        <v>413</v>
      </c>
      <c r="J5" s="396" t="s">
        <v>414</v>
      </c>
    </row>
    <row r="6" spans="1:10" s="360" customFormat="1" ht="38.25">
      <c r="A6" s="399"/>
      <c r="B6" s="399"/>
      <c r="C6" s="399"/>
      <c r="D6" s="399"/>
      <c r="E6" s="361" t="s">
        <v>415</v>
      </c>
      <c r="F6" s="361" t="s">
        <v>416</v>
      </c>
      <c r="G6" s="361" t="s">
        <v>415</v>
      </c>
      <c r="H6" s="361" t="s">
        <v>416</v>
      </c>
      <c r="I6" s="399"/>
      <c r="J6" s="397"/>
    </row>
    <row r="7" spans="1:10" ht="12.75">
      <c r="A7" s="362">
        <v>1</v>
      </c>
      <c r="B7" s="362">
        <v>2</v>
      </c>
      <c r="C7" s="362">
        <v>3</v>
      </c>
      <c r="D7" s="362">
        <v>4</v>
      </c>
      <c r="E7" s="362">
        <v>5</v>
      </c>
      <c r="F7" s="362">
        <v>6</v>
      </c>
      <c r="G7" s="362">
        <v>7</v>
      </c>
      <c r="H7" s="362">
        <v>8</v>
      </c>
      <c r="I7" s="362">
        <v>9</v>
      </c>
      <c r="J7" s="363">
        <v>10</v>
      </c>
    </row>
    <row r="8" spans="1:10" ht="24.75" customHeight="1">
      <c r="A8" s="364">
        <v>1</v>
      </c>
      <c r="B8" s="364" t="s">
        <v>417</v>
      </c>
      <c r="C8" s="365" t="s">
        <v>418</v>
      </c>
      <c r="D8" s="365">
        <v>24</v>
      </c>
      <c r="E8" s="365">
        <v>0</v>
      </c>
      <c r="F8" s="365">
        <v>0</v>
      </c>
      <c r="G8" s="365">
        <v>0</v>
      </c>
      <c r="H8" s="365">
        <v>428.7</v>
      </c>
      <c r="I8" s="366"/>
      <c r="J8" s="367" t="s">
        <v>419</v>
      </c>
    </row>
    <row r="9" spans="1:10" ht="15">
      <c r="A9" s="368"/>
      <c r="B9" s="364" t="s">
        <v>417</v>
      </c>
      <c r="C9" s="365" t="s">
        <v>418</v>
      </c>
      <c r="D9" s="369"/>
      <c r="E9" s="369"/>
      <c r="F9" s="369"/>
      <c r="G9" s="369">
        <v>222.14</v>
      </c>
      <c r="H9" s="369">
        <v>59.44</v>
      </c>
      <c r="I9" s="370"/>
      <c r="J9" s="371" t="s">
        <v>420</v>
      </c>
    </row>
    <row r="10" spans="1:10" ht="15">
      <c r="A10" s="368"/>
      <c r="B10" s="364" t="s">
        <v>417</v>
      </c>
      <c r="C10" s="365" t="s">
        <v>418</v>
      </c>
      <c r="D10" s="369"/>
      <c r="E10" s="369"/>
      <c r="F10" s="369"/>
      <c r="G10" s="369">
        <v>94.5</v>
      </c>
      <c r="H10" s="369">
        <v>47.75</v>
      </c>
      <c r="I10" s="370"/>
      <c r="J10" s="371" t="s">
        <v>421</v>
      </c>
    </row>
    <row r="11" spans="1:10" ht="15">
      <c r="A11" s="372">
        <v>2</v>
      </c>
      <c r="B11" s="372" t="s">
        <v>422</v>
      </c>
      <c r="C11" s="373"/>
      <c r="D11" s="373"/>
      <c r="E11" s="373"/>
      <c r="F11" s="373"/>
      <c r="G11" s="373"/>
      <c r="H11" s="373"/>
      <c r="I11" s="374"/>
      <c r="J11" s="371"/>
    </row>
    <row r="12" spans="1:10" ht="15">
      <c r="A12" s="375">
        <v>3</v>
      </c>
      <c r="B12" s="375" t="s">
        <v>423</v>
      </c>
      <c r="C12" s="376"/>
      <c r="D12" s="376"/>
      <c r="E12" s="376"/>
      <c r="F12" s="376"/>
      <c r="G12" s="376"/>
      <c r="H12" s="376"/>
      <c r="I12" s="377"/>
      <c r="J12" s="378"/>
    </row>
    <row r="13" spans="1:9" ht="15.75">
      <c r="A13" s="379"/>
      <c r="B13" s="379"/>
      <c r="C13" s="380"/>
      <c r="D13" s="380"/>
      <c r="E13" s="380"/>
      <c r="F13" s="380"/>
      <c r="G13" s="380"/>
      <c r="H13" s="380"/>
      <c r="I13" s="380"/>
    </row>
    <row r="14" spans="1:9" ht="15.75">
      <c r="A14" s="379"/>
      <c r="B14" s="379"/>
      <c r="C14" s="380"/>
      <c r="D14" s="380"/>
      <c r="E14" s="380"/>
      <c r="F14" s="380"/>
      <c r="G14" s="380"/>
      <c r="H14" s="380"/>
      <c r="I14" s="380"/>
    </row>
    <row r="16" spans="2:9" ht="15.75">
      <c r="B16" s="381" t="s">
        <v>424</v>
      </c>
      <c r="E16" s="401" t="s">
        <v>425</v>
      </c>
      <c r="F16" s="401"/>
      <c r="H16" s="401" t="s">
        <v>426</v>
      </c>
      <c r="I16" s="401"/>
    </row>
    <row r="17" spans="2:9" ht="15.75">
      <c r="B17" s="382" t="s">
        <v>427</v>
      </c>
      <c r="E17" s="401" t="s">
        <v>428</v>
      </c>
      <c r="F17" s="401"/>
      <c r="H17" s="401" t="s">
        <v>429</v>
      </c>
      <c r="I17" s="401"/>
    </row>
  </sheetData>
  <mergeCells count="14">
    <mergeCell ref="E17:F17"/>
    <mergeCell ref="H16:I16"/>
    <mergeCell ref="H17:I17"/>
    <mergeCell ref="J5:J6"/>
    <mergeCell ref="G5:H5"/>
    <mergeCell ref="I5:I6"/>
    <mergeCell ref="B5:B6"/>
    <mergeCell ref="C2:G2"/>
    <mergeCell ref="A3:J3"/>
    <mergeCell ref="E16:F16"/>
    <mergeCell ref="A5:A6"/>
    <mergeCell ref="E5:F5"/>
    <mergeCell ref="D5:D6"/>
    <mergeCell ref="C5:C6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211"/>
  <sheetViews>
    <sheetView zoomScale="150" zoomScaleNormal="150" workbookViewId="0" topLeftCell="A156">
      <selection activeCell="S166" sqref="S166"/>
    </sheetView>
  </sheetViews>
  <sheetFormatPr defaultColWidth="9.00390625" defaultRowHeight="12.75"/>
  <cols>
    <col min="1" max="1" width="5.75390625" style="42" customWidth="1"/>
    <col min="2" max="2" width="6.00390625" style="43" customWidth="1"/>
    <col min="3" max="3" width="8.875" style="44" customWidth="1"/>
    <col min="4" max="4" width="6.125" style="45" hidden="1" customWidth="1"/>
    <col min="5" max="5" width="27.125" style="46" customWidth="1"/>
    <col min="6" max="6" width="12.125" style="47" hidden="1" customWidth="1"/>
    <col min="7" max="7" width="9.625" style="47" hidden="1" customWidth="1"/>
    <col min="8" max="8" width="10.625" style="47" hidden="1" customWidth="1"/>
    <col min="9" max="9" width="11.00390625" style="47" hidden="1" customWidth="1"/>
    <col min="10" max="10" width="10.875" style="47" hidden="1" customWidth="1"/>
    <col min="11" max="11" width="10.75390625" style="48" hidden="1" customWidth="1"/>
    <col min="12" max="12" width="8.375" style="47" hidden="1" customWidth="1"/>
    <col min="13" max="16" width="9.875" style="47" hidden="1" customWidth="1"/>
    <col min="17" max="17" width="11.375" style="49" customWidth="1"/>
    <col min="18" max="18" width="11.875" style="47" customWidth="1"/>
    <col min="19" max="19" width="7.25390625" style="50" customWidth="1"/>
    <col min="20" max="16384" width="9.125" style="51" customWidth="1"/>
  </cols>
  <sheetData>
    <row r="1" ht="9.75">
      <c r="R1" s="258" t="s">
        <v>160</v>
      </c>
    </row>
    <row r="2" spans="1:75" s="23" customFormat="1" ht="14.25" customHeight="1">
      <c r="A2" s="52"/>
      <c r="B2" s="53"/>
      <c r="C2" s="54"/>
      <c r="D2" s="55"/>
      <c r="E2" s="524" t="s">
        <v>375</v>
      </c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59" customFormat="1" ht="46.5" customHeight="1">
      <c r="A3" s="530" t="s">
        <v>168</v>
      </c>
      <c r="B3" s="531" t="s">
        <v>40</v>
      </c>
      <c r="C3" s="532" t="s">
        <v>169</v>
      </c>
      <c r="D3" s="56"/>
      <c r="E3" s="533" t="s">
        <v>5</v>
      </c>
      <c r="F3" s="57"/>
      <c r="G3" s="57"/>
      <c r="H3" s="57"/>
      <c r="I3" s="57"/>
      <c r="J3" s="57"/>
      <c r="K3" s="58"/>
      <c r="L3" s="57"/>
      <c r="M3" s="57"/>
      <c r="N3" s="57"/>
      <c r="O3" s="57"/>
      <c r="P3" s="57"/>
      <c r="Q3" s="528" t="s">
        <v>277</v>
      </c>
      <c r="R3" s="529" t="s">
        <v>278</v>
      </c>
      <c r="S3" s="523" t="s">
        <v>170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63" customFormat="1" ht="2.25" customHeight="1">
      <c r="A4" s="530"/>
      <c r="B4" s="531"/>
      <c r="C4" s="532"/>
      <c r="D4" s="60" t="s">
        <v>171</v>
      </c>
      <c r="E4" s="533"/>
      <c r="F4" s="61" t="s">
        <v>172</v>
      </c>
      <c r="G4" s="61" t="s">
        <v>173</v>
      </c>
      <c r="H4" s="61" t="s">
        <v>174</v>
      </c>
      <c r="I4" s="61" t="s">
        <v>175</v>
      </c>
      <c r="J4" s="61" t="s">
        <v>176</v>
      </c>
      <c r="K4" s="62" t="s">
        <v>177</v>
      </c>
      <c r="L4" s="62" t="s">
        <v>178</v>
      </c>
      <c r="M4" s="61" t="s">
        <v>179</v>
      </c>
      <c r="N4" s="61" t="s">
        <v>180</v>
      </c>
      <c r="O4" s="61" t="s">
        <v>181</v>
      </c>
      <c r="P4" s="61" t="s">
        <v>182</v>
      </c>
      <c r="Q4" s="528"/>
      <c r="R4" s="529"/>
      <c r="S4" s="52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19" s="46" customFormat="1" ht="10.5" customHeight="1">
      <c r="A5" s="534" t="s">
        <v>183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6"/>
    </row>
    <row r="6" spans="1:19" s="46" customFormat="1" ht="2.25" customHeight="1">
      <c r="A6" s="537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9"/>
    </row>
    <row r="7" spans="1:19" s="46" customFormat="1" ht="9.75">
      <c r="A7" s="64">
        <v>10</v>
      </c>
      <c r="B7" s="65"/>
      <c r="C7" s="65"/>
      <c r="D7" s="66"/>
      <c r="E7" s="67" t="s">
        <v>94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>
        <f>SUM(Q8,)</f>
        <v>30210</v>
      </c>
      <c r="R7" s="69">
        <f>SUM(R8)</f>
        <v>25928.760000000002</v>
      </c>
      <c r="S7" s="70">
        <f>ROUND((R7/Q7)*100,2)</f>
        <v>85.83</v>
      </c>
    </row>
    <row r="8" spans="1:19" s="46" customFormat="1" ht="9.75">
      <c r="A8" s="71"/>
      <c r="B8" s="72">
        <v>1095</v>
      </c>
      <c r="C8" s="65"/>
      <c r="D8" s="66"/>
      <c r="E8" s="73" t="s">
        <v>97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>
        <f>SUM(Q9:Q11)</f>
        <v>30210</v>
      </c>
      <c r="R8" s="69">
        <f>SUM(R9:R11)</f>
        <v>25928.760000000002</v>
      </c>
      <c r="S8" s="70">
        <f>ROUND((R8/Q8)*100,2)</f>
        <v>85.83</v>
      </c>
    </row>
    <row r="9" spans="1:19" s="46" customFormat="1" ht="58.5" customHeight="1">
      <c r="A9" s="71"/>
      <c r="B9" s="72"/>
      <c r="C9" s="65">
        <v>750</v>
      </c>
      <c r="D9" s="66"/>
      <c r="E9" s="75" t="s">
        <v>123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>
        <v>4210</v>
      </c>
      <c r="R9" s="68">
        <v>1517.61</v>
      </c>
      <c r="S9" s="263">
        <f>ROUND((R9/Q9)*100,2)</f>
        <v>36.05</v>
      </c>
    </row>
    <row r="10" spans="1:19" s="46" customFormat="1" ht="29.25">
      <c r="A10" s="71"/>
      <c r="B10" s="72"/>
      <c r="C10" s="65">
        <v>770</v>
      </c>
      <c r="D10" s="66"/>
      <c r="E10" s="75" t="s">
        <v>296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>
        <v>26000</v>
      </c>
      <c r="R10" s="68">
        <v>24410</v>
      </c>
      <c r="S10" s="263">
        <f>ROUND((R10/Q10)*100,2)</f>
        <v>93.88</v>
      </c>
    </row>
    <row r="11" spans="1:19" s="46" customFormat="1" ht="9.75">
      <c r="A11" s="71"/>
      <c r="B11" s="72"/>
      <c r="C11" s="65">
        <v>920</v>
      </c>
      <c r="D11" s="66"/>
      <c r="E11" s="75" t="s">
        <v>298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>
        <v>0</v>
      </c>
      <c r="R11" s="68">
        <v>1.15</v>
      </c>
      <c r="S11" s="263">
        <v>0</v>
      </c>
    </row>
    <row r="12" spans="1:19" s="82" customFormat="1" ht="18.75">
      <c r="A12" s="79">
        <v>400</v>
      </c>
      <c r="B12" s="80"/>
      <c r="C12" s="80"/>
      <c r="D12" s="81"/>
      <c r="E12" s="67" t="s">
        <v>95</v>
      </c>
      <c r="F12" s="69" t="e">
        <f>SUM(F13,#REF!)</f>
        <v>#REF!</v>
      </c>
      <c r="G12" s="69" t="e">
        <f>SUM(G13,#REF!)</f>
        <v>#REF!</v>
      </c>
      <c r="H12" s="69" t="e">
        <f>SUM(H13,#REF!)</f>
        <v>#REF!</v>
      </c>
      <c r="I12" s="69" t="e">
        <f>SUM(I13,#REF!)</f>
        <v>#REF!</v>
      </c>
      <c r="J12" s="69" t="e">
        <f>SUM(J13,#REF!)</f>
        <v>#REF!</v>
      </c>
      <c r="K12" s="69" t="e">
        <f>SUM(K13,#REF!)</f>
        <v>#REF!</v>
      </c>
      <c r="L12" s="69" t="e">
        <f>SUM(L13,#REF!)</f>
        <v>#REF!</v>
      </c>
      <c r="M12" s="69" t="e">
        <f>SUM(M13,#REF!)</f>
        <v>#REF!</v>
      </c>
      <c r="N12" s="69" t="e">
        <f>SUM(N13,#REF!)</f>
        <v>#REF!</v>
      </c>
      <c r="O12" s="69" t="e">
        <f>SUM(O13,#REF!)</f>
        <v>#REF!</v>
      </c>
      <c r="P12" s="69" t="e">
        <f>SUM(P13,#REF!)</f>
        <v>#REF!</v>
      </c>
      <c r="Q12" s="69">
        <f>SUM(Q13,Q16)</f>
        <v>10500</v>
      </c>
      <c r="R12" s="69">
        <f>SUM(R13,R16)</f>
        <v>8637.5</v>
      </c>
      <c r="S12" s="70">
        <f aca="true" t="shared" si="0" ref="S12:S22">ROUND((R12/Q12)*100,2)</f>
        <v>82.26</v>
      </c>
    </row>
    <row r="13" spans="1:19" s="86" customFormat="1" ht="9" customHeight="1">
      <c r="A13" s="71"/>
      <c r="B13" s="83">
        <v>40002</v>
      </c>
      <c r="C13" s="83"/>
      <c r="D13" s="84"/>
      <c r="E13" s="85" t="s">
        <v>96</v>
      </c>
      <c r="F13" s="74">
        <f aca="true" t="shared" si="1" ref="F13:P13">SUM(F14:F14)</f>
        <v>140000</v>
      </c>
      <c r="G13" s="74">
        <f t="shared" si="1"/>
        <v>0</v>
      </c>
      <c r="H13" s="74">
        <f t="shared" si="1"/>
        <v>0</v>
      </c>
      <c r="I13" s="74">
        <f t="shared" si="1"/>
        <v>0</v>
      </c>
      <c r="J13" s="74">
        <f t="shared" si="1"/>
        <v>0</v>
      </c>
      <c r="K13" s="74">
        <f t="shared" si="1"/>
        <v>0</v>
      </c>
      <c r="L13" s="74">
        <f t="shared" si="1"/>
        <v>0</v>
      </c>
      <c r="M13" s="74">
        <f t="shared" si="1"/>
        <v>0</v>
      </c>
      <c r="N13" s="74">
        <f t="shared" si="1"/>
        <v>0</v>
      </c>
      <c r="O13" s="74">
        <f t="shared" si="1"/>
        <v>0</v>
      </c>
      <c r="P13" s="74">
        <f t="shared" si="1"/>
        <v>0</v>
      </c>
      <c r="Q13" s="69">
        <f>SUM(Q14:Q15)</f>
        <v>10500</v>
      </c>
      <c r="R13" s="69">
        <f>SUM(R14:R15)</f>
        <v>8637.5</v>
      </c>
      <c r="S13" s="70">
        <f t="shared" si="0"/>
        <v>82.26</v>
      </c>
    </row>
    <row r="14" spans="1:19" s="78" customFormat="1" ht="9.75">
      <c r="A14" s="71"/>
      <c r="B14" s="65"/>
      <c r="C14" s="65">
        <v>830</v>
      </c>
      <c r="D14" s="66"/>
      <c r="E14" s="75" t="s">
        <v>156</v>
      </c>
      <c r="F14" s="68">
        <v>140000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6">
        <v>10000</v>
      </c>
      <c r="R14" s="76">
        <v>8267.82</v>
      </c>
      <c r="S14" s="263">
        <f t="shared" si="0"/>
        <v>82.68</v>
      </c>
    </row>
    <row r="15" spans="1:19" s="78" customFormat="1" ht="9.75">
      <c r="A15" s="71"/>
      <c r="B15" s="65"/>
      <c r="C15" s="65">
        <v>920</v>
      </c>
      <c r="D15" s="66"/>
      <c r="E15" s="75" t="s">
        <v>202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6">
        <v>500</v>
      </c>
      <c r="R15" s="76">
        <v>369.68</v>
      </c>
      <c r="S15" s="263">
        <f t="shared" si="0"/>
        <v>73.94</v>
      </c>
    </row>
    <row r="16" spans="1:19" s="86" customFormat="1" ht="9" customHeight="1" hidden="1">
      <c r="A16" s="71"/>
      <c r="B16" s="83">
        <v>40095</v>
      </c>
      <c r="C16" s="83"/>
      <c r="D16" s="84"/>
      <c r="E16" s="85" t="s">
        <v>97</v>
      </c>
      <c r="F16" s="74">
        <f aca="true" t="shared" si="2" ref="F16:P16">SUM(F17:F17)</f>
        <v>140000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  <c r="L16" s="74">
        <f t="shared" si="2"/>
        <v>0</v>
      </c>
      <c r="M16" s="74">
        <f t="shared" si="2"/>
        <v>0</v>
      </c>
      <c r="N16" s="74">
        <f t="shared" si="2"/>
        <v>0</v>
      </c>
      <c r="O16" s="74">
        <f t="shared" si="2"/>
        <v>0</v>
      </c>
      <c r="P16" s="74">
        <f t="shared" si="2"/>
        <v>0</v>
      </c>
      <c r="Q16" s="69">
        <f>SUM(Q17)</f>
        <v>0</v>
      </c>
      <c r="R16" s="69">
        <f>SUM(R17)</f>
        <v>0</v>
      </c>
      <c r="S16" s="70">
        <v>0</v>
      </c>
    </row>
    <row r="17" spans="1:19" s="78" customFormat="1" ht="9.75" hidden="1">
      <c r="A17" s="71"/>
      <c r="B17" s="65"/>
      <c r="C17" s="65">
        <v>690</v>
      </c>
      <c r="D17" s="66"/>
      <c r="E17" s="75" t="s">
        <v>205</v>
      </c>
      <c r="F17" s="68">
        <v>140000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6">
        <v>0</v>
      </c>
      <c r="R17" s="76">
        <v>0</v>
      </c>
      <c r="S17" s="263">
        <v>0</v>
      </c>
    </row>
    <row r="18" spans="1:19" s="82" customFormat="1" ht="9.75">
      <c r="A18" s="79">
        <v>700</v>
      </c>
      <c r="B18" s="80"/>
      <c r="C18" s="80"/>
      <c r="D18" s="81"/>
      <c r="E18" s="67" t="s">
        <v>98</v>
      </c>
      <c r="F18" s="69" t="e">
        <f>SUM(F19,#REF!)</f>
        <v>#REF!</v>
      </c>
      <c r="G18" s="69" t="e">
        <f>SUM(G19,#REF!)</f>
        <v>#REF!</v>
      </c>
      <c r="H18" s="69" t="e">
        <f>SUM(H19,#REF!)</f>
        <v>#REF!</v>
      </c>
      <c r="I18" s="69" t="e">
        <f>SUM(I19,#REF!)</f>
        <v>#REF!</v>
      </c>
      <c r="J18" s="69" t="e">
        <f>SUM(J19,#REF!)</f>
        <v>#REF!</v>
      </c>
      <c r="K18" s="69" t="e">
        <f>SUM(K19,#REF!)</f>
        <v>#REF!</v>
      </c>
      <c r="L18" s="69" t="e">
        <f>SUM(L19,#REF!)</f>
        <v>#REF!</v>
      </c>
      <c r="M18" s="69" t="e">
        <f>SUM(M19,#REF!)</f>
        <v>#REF!</v>
      </c>
      <c r="N18" s="69" t="e">
        <f>SUM(N19,#REF!)</f>
        <v>#REF!</v>
      </c>
      <c r="O18" s="69" t="e">
        <f>SUM(O19,#REF!)</f>
        <v>#REF!</v>
      </c>
      <c r="P18" s="69" t="e">
        <f>SUM(P19,#REF!)</f>
        <v>#REF!</v>
      </c>
      <c r="Q18" s="69">
        <f>SUM(Q19,Q24)</f>
        <v>23219</v>
      </c>
      <c r="R18" s="69">
        <f>SUM(R19,R24)</f>
        <v>34135.5</v>
      </c>
      <c r="S18" s="70">
        <f t="shared" si="0"/>
        <v>147.02</v>
      </c>
    </row>
    <row r="19" spans="1:19" s="86" customFormat="1" ht="18">
      <c r="A19" s="71"/>
      <c r="B19" s="83">
        <v>70005</v>
      </c>
      <c r="C19" s="83"/>
      <c r="D19" s="84"/>
      <c r="E19" s="85" t="s">
        <v>99</v>
      </c>
      <c r="F19" s="74">
        <f aca="true" t="shared" si="3" ref="F19:P19">SUM(F20:F22)</f>
        <v>37800</v>
      </c>
      <c r="G19" s="74">
        <f t="shared" si="3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4">
        <f t="shared" si="3"/>
        <v>0</v>
      </c>
      <c r="Q19" s="69">
        <f>SUM(Q20:Q23)</f>
        <v>23219</v>
      </c>
      <c r="R19" s="69">
        <f>SUM(R20:R23)</f>
        <v>33225.66</v>
      </c>
      <c r="S19" s="70">
        <f t="shared" si="0"/>
        <v>143.1</v>
      </c>
    </row>
    <row r="20" spans="1:19" s="78" customFormat="1" ht="21.75" customHeight="1">
      <c r="A20" s="71"/>
      <c r="B20" s="65"/>
      <c r="C20" s="65">
        <v>470</v>
      </c>
      <c r="D20" s="66"/>
      <c r="E20" s="75" t="s">
        <v>366</v>
      </c>
      <c r="F20" s="68">
        <v>2800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6">
        <v>9</v>
      </c>
      <c r="R20" s="76">
        <v>8.83</v>
      </c>
      <c r="S20" s="77">
        <f t="shared" si="0"/>
        <v>98.11</v>
      </c>
    </row>
    <row r="21" spans="1:19" s="78" customFormat="1" ht="58.5" customHeight="1">
      <c r="A21" s="71"/>
      <c r="B21" s="65"/>
      <c r="C21" s="65">
        <v>750</v>
      </c>
      <c r="D21" s="66"/>
      <c r="E21" s="75" t="s">
        <v>123</v>
      </c>
      <c r="F21" s="68">
        <v>35000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6">
        <v>23200</v>
      </c>
      <c r="R21" s="76">
        <v>33170.07</v>
      </c>
      <c r="S21" s="77">
        <f t="shared" si="0"/>
        <v>142.97</v>
      </c>
    </row>
    <row r="22" spans="1:19" s="78" customFormat="1" ht="19.5">
      <c r="A22" s="71"/>
      <c r="B22" s="65"/>
      <c r="C22" s="65">
        <v>910</v>
      </c>
      <c r="D22" s="66"/>
      <c r="E22" s="75" t="s">
        <v>185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6">
        <v>10</v>
      </c>
      <c r="R22" s="76">
        <v>0</v>
      </c>
      <c r="S22" s="77">
        <f t="shared" si="0"/>
        <v>0</v>
      </c>
    </row>
    <row r="23" spans="1:19" s="78" customFormat="1" ht="9.75">
      <c r="A23" s="71"/>
      <c r="B23" s="65"/>
      <c r="C23" s="65">
        <v>920</v>
      </c>
      <c r="D23" s="66"/>
      <c r="E23" s="75" t="s">
        <v>202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6">
        <v>0</v>
      </c>
      <c r="R23" s="76">
        <v>46.76</v>
      </c>
      <c r="S23" s="77">
        <v>0</v>
      </c>
    </row>
    <row r="24" spans="1:19" s="86" customFormat="1" ht="18.75" customHeight="1">
      <c r="A24" s="71"/>
      <c r="B24" s="83">
        <v>70095</v>
      </c>
      <c r="C24" s="83"/>
      <c r="D24" s="84"/>
      <c r="E24" s="85" t="s">
        <v>97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>
        <f>SUM(Q25:Q25)</f>
        <v>0</v>
      </c>
      <c r="R24" s="74">
        <f>SUM(R25:R25)</f>
        <v>909.84</v>
      </c>
      <c r="S24" s="70">
        <v>0</v>
      </c>
    </row>
    <row r="25" spans="1:19" s="78" customFormat="1" ht="10.5" customHeight="1">
      <c r="A25" s="71"/>
      <c r="B25" s="65"/>
      <c r="C25" s="65">
        <v>970</v>
      </c>
      <c r="D25" s="66"/>
      <c r="E25" s="75" t="s">
        <v>161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6">
        <v>0</v>
      </c>
      <c r="R25" s="76">
        <v>909.84</v>
      </c>
      <c r="S25" s="93">
        <v>0</v>
      </c>
    </row>
    <row r="26" spans="1:19" s="92" customFormat="1" ht="9">
      <c r="A26" s="87">
        <v>750</v>
      </c>
      <c r="B26" s="88"/>
      <c r="C26" s="88"/>
      <c r="D26" s="89"/>
      <c r="E26" s="90" t="s">
        <v>100</v>
      </c>
      <c r="F26" s="91" t="e">
        <f>SUM(#REF!)</f>
        <v>#REF!</v>
      </c>
      <c r="G26" s="91" t="e">
        <f>SUM(#REF!)</f>
        <v>#REF!</v>
      </c>
      <c r="H26" s="91" t="e">
        <f>SUM(#REF!)</f>
        <v>#REF!</v>
      </c>
      <c r="I26" s="91" t="e">
        <f>SUM(#REF!)</f>
        <v>#REF!</v>
      </c>
      <c r="J26" s="91" t="e">
        <f>SUM(#REF!)</f>
        <v>#REF!</v>
      </c>
      <c r="K26" s="91" t="e">
        <f>SUM(#REF!)</f>
        <v>#REF!</v>
      </c>
      <c r="L26" s="91" t="e">
        <f>SUM(#REF!)</f>
        <v>#REF!</v>
      </c>
      <c r="M26" s="91" t="e">
        <f>SUM(#REF!)</f>
        <v>#REF!</v>
      </c>
      <c r="N26" s="91" t="e">
        <f>SUM(#REF!)</f>
        <v>#REF!</v>
      </c>
      <c r="O26" s="91" t="e">
        <f>SUM(#REF!)</f>
        <v>#REF!</v>
      </c>
      <c r="P26" s="91" t="e">
        <f>SUM(#REF!)</f>
        <v>#REF!</v>
      </c>
      <c r="Q26" s="91">
        <f>SUM(Q27,Q29)</f>
        <v>14285</v>
      </c>
      <c r="R26" s="91">
        <f>SUM(R27,R29)</f>
        <v>16810.61</v>
      </c>
      <c r="S26" s="70">
        <f>ROUND((R26/Q26)*100,2)</f>
        <v>117.68</v>
      </c>
    </row>
    <row r="27" spans="1:19" s="86" customFormat="1" ht="9">
      <c r="A27" s="71"/>
      <c r="B27" s="83">
        <v>75011</v>
      </c>
      <c r="C27" s="83"/>
      <c r="D27" s="84"/>
      <c r="E27" s="85" t="s">
        <v>152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>
        <f>SUM(Q28:Q28)</f>
        <v>1285</v>
      </c>
      <c r="R27" s="74">
        <f>SUM(R28:R28)</f>
        <v>492.29</v>
      </c>
      <c r="S27" s="74">
        <f>SUM(S28:S28)</f>
        <v>38.31</v>
      </c>
    </row>
    <row r="28" spans="1:19" s="78" customFormat="1" ht="43.5" customHeight="1">
      <c r="A28" s="71"/>
      <c r="B28" s="65"/>
      <c r="C28" s="65">
        <v>2360</v>
      </c>
      <c r="D28" s="66"/>
      <c r="E28" s="75" t="s">
        <v>187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6">
        <v>1285</v>
      </c>
      <c r="R28" s="76">
        <v>492.29</v>
      </c>
      <c r="S28" s="93">
        <f aca="true" t="shared" si="4" ref="S28:S38">ROUND((R28/Q28)*100,2)</f>
        <v>38.31</v>
      </c>
    </row>
    <row r="29" spans="1:19" s="86" customFormat="1" ht="18.75" customHeight="1">
      <c r="A29" s="71"/>
      <c r="B29" s="83">
        <v>75023</v>
      </c>
      <c r="C29" s="83"/>
      <c r="D29" s="84"/>
      <c r="E29" s="85" t="s">
        <v>299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>
        <f>SUM(Q30:Q30)</f>
        <v>13000</v>
      </c>
      <c r="R29" s="74">
        <f>SUM(R30:R30)</f>
        <v>16318.32</v>
      </c>
      <c r="S29" s="70">
        <f t="shared" si="4"/>
        <v>125.53</v>
      </c>
    </row>
    <row r="30" spans="1:19" s="78" customFormat="1" ht="10.5" customHeight="1">
      <c r="A30" s="71"/>
      <c r="B30" s="65"/>
      <c r="C30" s="65">
        <v>970</v>
      </c>
      <c r="D30" s="66"/>
      <c r="E30" s="75" t="s">
        <v>161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6">
        <v>13000</v>
      </c>
      <c r="R30" s="76">
        <v>16318.32</v>
      </c>
      <c r="S30" s="93">
        <f t="shared" si="4"/>
        <v>125.53</v>
      </c>
    </row>
    <row r="31" spans="1:19" s="78" customFormat="1" ht="39.75" customHeight="1">
      <c r="A31" s="71">
        <v>756</v>
      </c>
      <c r="B31" s="65"/>
      <c r="C31" s="65"/>
      <c r="D31" s="66"/>
      <c r="E31" s="73" t="s">
        <v>300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91">
        <f>SUM(Q34,Q41,Q52,Q56,Q32,)</f>
        <v>2523373</v>
      </c>
      <c r="R31" s="91">
        <f>SUM(R34,R41,R52,R56,R32,)</f>
        <v>2872178.36</v>
      </c>
      <c r="S31" s="70">
        <f t="shared" si="4"/>
        <v>113.82</v>
      </c>
    </row>
    <row r="32" spans="1:19" s="78" customFormat="1" ht="24" customHeight="1">
      <c r="A32" s="71"/>
      <c r="B32" s="94">
        <v>75601</v>
      </c>
      <c r="C32" s="65"/>
      <c r="D32" s="66"/>
      <c r="E32" s="73" t="s">
        <v>158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4">
        <f>SUM(Q33)</f>
        <v>100</v>
      </c>
      <c r="R32" s="74">
        <f>SUM(R33)</f>
        <v>0</v>
      </c>
      <c r="S32" s="264">
        <f t="shared" si="4"/>
        <v>0</v>
      </c>
    </row>
    <row r="33" spans="1:19" s="78" customFormat="1" ht="31.5" customHeight="1">
      <c r="A33" s="71"/>
      <c r="B33" s="65"/>
      <c r="C33" s="65">
        <v>350</v>
      </c>
      <c r="D33" s="66"/>
      <c r="E33" s="75" t="s">
        <v>188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6">
        <v>100</v>
      </c>
      <c r="R33" s="76">
        <v>0</v>
      </c>
      <c r="S33" s="77">
        <f t="shared" si="4"/>
        <v>0</v>
      </c>
    </row>
    <row r="34" spans="1:19" s="78" customFormat="1" ht="48.75" customHeight="1">
      <c r="A34" s="71"/>
      <c r="B34" s="94">
        <v>75615</v>
      </c>
      <c r="C34" s="65"/>
      <c r="D34" s="66"/>
      <c r="E34" s="73" t="s">
        <v>189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4">
        <f>SUM(Q35:Q40)</f>
        <v>541125</v>
      </c>
      <c r="R34" s="74">
        <f>SUM(R35:R40)</f>
        <v>652604.8999999999</v>
      </c>
      <c r="S34" s="264">
        <f t="shared" si="4"/>
        <v>120.6</v>
      </c>
    </row>
    <row r="35" spans="1:19" s="78" customFormat="1" ht="12" customHeight="1">
      <c r="A35" s="71"/>
      <c r="B35" s="65"/>
      <c r="C35" s="65">
        <v>310</v>
      </c>
      <c r="D35" s="66"/>
      <c r="E35" s="75" t="s">
        <v>154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76">
        <v>510975</v>
      </c>
      <c r="R35" s="76">
        <v>617826.13</v>
      </c>
      <c r="S35" s="77">
        <f t="shared" si="4"/>
        <v>120.91</v>
      </c>
    </row>
    <row r="36" spans="1:19" s="78" customFormat="1" ht="13.5" customHeight="1">
      <c r="A36" s="71"/>
      <c r="B36" s="65"/>
      <c r="C36" s="65">
        <v>320</v>
      </c>
      <c r="D36" s="66"/>
      <c r="E36" s="75" t="s">
        <v>190</v>
      </c>
      <c r="F36" s="68">
        <v>1300</v>
      </c>
      <c r="G36" s="68"/>
      <c r="H36" s="68"/>
      <c r="I36" s="68"/>
      <c r="J36" s="68"/>
      <c r="K36" s="68"/>
      <c r="L36" s="68"/>
      <c r="M36" s="74" t="e">
        <f>SUM(M37:M40)</f>
        <v>#REF!</v>
      </c>
      <c r="N36" s="68"/>
      <c r="O36" s="68"/>
      <c r="P36" s="68"/>
      <c r="Q36" s="76">
        <v>2000</v>
      </c>
      <c r="R36" s="76">
        <v>3029.57</v>
      </c>
      <c r="S36" s="77">
        <f t="shared" si="4"/>
        <v>151.48</v>
      </c>
    </row>
    <row r="37" spans="1:19" s="78" customFormat="1" ht="13.5" customHeight="1">
      <c r="A37" s="71"/>
      <c r="B37" s="65"/>
      <c r="C37" s="65">
        <v>330</v>
      </c>
      <c r="D37" s="66"/>
      <c r="E37" s="75" t="s">
        <v>191</v>
      </c>
      <c r="F37" s="68">
        <v>8800</v>
      </c>
      <c r="G37" s="68">
        <v>838</v>
      </c>
      <c r="H37" s="68"/>
      <c r="I37" s="68"/>
      <c r="J37" s="68"/>
      <c r="K37" s="68"/>
      <c r="L37" s="68"/>
      <c r="M37" s="74" t="e">
        <f>SUM(M40:M40)</f>
        <v>#REF!</v>
      </c>
      <c r="N37" s="68"/>
      <c r="O37" s="68"/>
      <c r="P37" s="68"/>
      <c r="Q37" s="76">
        <v>28000</v>
      </c>
      <c r="R37" s="76">
        <v>28695</v>
      </c>
      <c r="S37" s="77">
        <f t="shared" si="4"/>
        <v>102.48</v>
      </c>
    </row>
    <row r="38" spans="1:19" s="78" customFormat="1" ht="13.5" customHeight="1">
      <c r="A38" s="71"/>
      <c r="B38" s="65"/>
      <c r="C38" s="65">
        <v>500</v>
      </c>
      <c r="D38" s="66"/>
      <c r="E38" s="75" t="s">
        <v>157</v>
      </c>
      <c r="F38" s="68"/>
      <c r="G38" s="68"/>
      <c r="H38" s="68"/>
      <c r="I38" s="68"/>
      <c r="J38" s="68"/>
      <c r="K38" s="68"/>
      <c r="L38" s="68"/>
      <c r="M38" s="74"/>
      <c r="N38" s="68"/>
      <c r="O38" s="68"/>
      <c r="P38" s="68"/>
      <c r="Q38" s="76">
        <v>100</v>
      </c>
      <c r="R38" s="76">
        <v>0</v>
      </c>
      <c r="S38" s="77">
        <f t="shared" si="4"/>
        <v>0</v>
      </c>
    </row>
    <row r="39" spans="1:19" s="78" customFormat="1" ht="13.5" customHeight="1">
      <c r="A39" s="71"/>
      <c r="B39" s="65"/>
      <c r="C39" s="65">
        <v>690</v>
      </c>
      <c r="D39" s="66"/>
      <c r="E39" s="75" t="s">
        <v>205</v>
      </c>
      <c r="F39" s="68"/>
      <c r="G39" s="68"/>
      <c r="H39" s="68"/>
      <c r="I39" s="68"/>
      <c r="J39" s="68"/>
      <c r="K39" s="68"/>
      <c r="L39" s="68"/>
      <c r="M39" s="74"/>
      <c r="N39" s="68"/>
      <c r="O39" s="68"/>
      <c r="P39" s="68"/>
      <c r="Q39" s="76">
        <v>0</v>
      </c>
      <c r="R39" s="76">
        <v>35.2</v>
      </c>
      <c r="S39" s="77">
        <v>0</v>
      </c>
    </row>
    <row r="40" spans="1:19" s="78" customFormat="1" ht="24" customHeight="1">
      <c r="A40" s="71"/>
      <c r="B40" s="65"/>
      <c r="C40" s="65">
        <v>910</v>
      </c>
      <c r="D40" s="66"/>
      <c r="E40" s="75" t="s">
        <v>124</v>
      </c>
      <c r="F40" s="68">
        <v>0</v>
      </c>
      <c r="G40" s="68">
        <v>1209</v>
      </c>
      <c r="H40" s="68"/>
      <c r="I40" s="68"/>
      <c r="J40" s="68"/>
      <c r="K40" s="68"/>
      <c r="L40" s="68"/>
      <c r="M40" s="74" t="e">
        <f>SUM(#REF!)</f>
        <v>#REF!</v>
      </c>
      <c r="N40" s="68"/>
      <c r="O40" s="68"/>
      <c r="P40" s="68">
        <v>1000</v>
      </c>
      <c r="Q40" s="76">
        <v>50</v>
      </c>
      <c r="R40" s="76">
        <v>3019</v>
      </c>
      <c r="S40" s="77">
        <f aca="true" t="shared" si="5" ref="S40:S78">ROUND((R40/Q40)*100,2)</f>
        <v>6038</v>
      </c>
    </row>
    <row r="41" spans="1:19" s="78" customFormat="1" ht="49.5" customHeight="1">
      <c r="A41" s="71"/>
      <c r="B41" s="94">
        <v>75616</v>
      </c>
      <c r="C41" s="65"/>
      <c r="D41" s="66"/>
      <c r="E41" s="73" t="s">
        <v>192</v>
      </c>
      <c r="F41" s="68"/>
      <c r="G41" s="68"/>
      <c r="H41" s="68"/>
      <c r="I41" s="68"/>
      <c r="J41" s="68"/>
      <c r="K41" s="68"/>
      <c r="L41" s="68"/>
      <c r="M41" s="74"/>
      <c r="N41" s="68"/>
      <c r="O41" s="68"/>
      <c r="P41" s="68"/>
      <c r="Q41" s="74">
        <f>SUM(Q42:Q51)</f>
        <v>287700</v>
      </c>
      <c r="R41" s="74">
        <f>SUM(R42:R51)</f>
        <v>341312.99000000005</v>
      </c>
      <c r="S41" s="264">
        <f t="shared" si="5"/>
        <v>118.64</v>
      </c>
    </row>
    <row r="42" spans="1:19" s="78" customFormat="1" ht="9.75">
      <c r="A42" s="71"/>
      <c r="B42" s="94"/>
      <c r="C42" s="65">
        <v>310</v>
      </c>
      <c r="D42" s="66"/>
      <c r="E42" s="75" t="s">
        <v>154</v>
      </c>
      <c r="F42" s="68"/>
      <c r="G42" s="68"/>
      <c r="H42" s="68"/>
      <c r="I42" s="68"/>
      <c r="J42" s="68"/>
      <c r="K42" s="68"/>
      <c r="L42" s="68"/>
      <c r="M42" s="74"/>
      <c r="N42" s="68"/>
      <c r="O42" s="68"/>
      <c r="P42" s="68"/>
      <c r="Q42" s="76">
        <v>130000</v>
      </c>
      <c r="R42" s="76">
        <v>140925.85</v>
      </c>
      <c r="S42" s="77">
        <f t="shared" si="5"/>
        <v>108.4</v>
      </c>
    </row>
    <row r="43" spans="1:19" s="78" customFormat="1" ht="9.75">
      <c r="A43" s="71"/>
      <c r="B43" s="94"/>
      <c r="C43" s="65">
        <v>320</v>
      </c>
      <c r="D43" s="66"/>
      <c r="E43" s="75" t="s">
        <v>190</v>
      </c>
      <c r="F43" s="68"/>
      <c r="G43" s="68"/>
      <c r="H43" s="68"/>
      <c r="I43" s="68"/>
      <c r="J43" s="68"/>
      <c r="K43" s="68"/>
      <c r="L43" s="68"/>
      <c r="M43" s="74"/>
      <c r="N43" s="68"/>
      <c r="O43" s="68"/>
      <c r="P43" s="68"/>
      <c r="Q43" s="76">
        <v>80000</v>
      </c>
      <c r="R43" s="76">
        <v>101165.16</v>
      </c>
      <c r="S43" s="77">
        <f t="shared" si="5"/>
        <v>126.46</v>
      </c>
    </row>
    <row r="44" spans="1:19" s="78" customFormat="1" ht="9.75">
      <c r="A44" s="71"/>
      <c r="B44" s="94"/>
      <c r="C44" s="65">
        <v>330</v>
      </c>
      <c r="D44" s="66"/>
      <c r="E44" s="75" t="s">
        <v>193</v>
      </c>
      <c r="F44" s="68"/>
      <c r="G44" s="68"/>
      <c r="H44" s="68"/>
      <c r="I44" s="68"/>
      <c r="J44" s="68"/>
      <c r="K44" s="68"/>
      <c r="L44" s="68"/>
      <c r="M44" s="74"/>
      <c r="N44" s="68"/>
      <c r="O44" s="68"/>
      <c r="P44" s="68"/>
      <c r="Q44" s="76">
        <v>5500</v>
      </c>
      <c r="R44" s="76">
        <v>4500.76</v>
      </c>
      <c r="S44" s="77">
        <f t="shared" si="5"/>
        <v>81.83</v>
      </c>
    </row>
    <row r="45" spans="1:19" s="78" customFormat="1" ht="9.75">
      <c r="A45" s="71"/>
      <c r="B45" s="94"/>
      <c r="C45" s="65">
        <v>340</v>
      </c>
      <c r="D45" s="66"/>
      <c r="E45" s="75" t="s">
        <v>194</v>
      </c>
      <c r="F45" s="68"/>
      <c r="G45" s="68"/>
      <c r="H45" s="68"/>
      <c r="I45" s="68"/>
      <c r="J45" s="68"/>
      <c r="K45" s="68"/>
      <c r="L45" s="68"/>
      <c r="M45" s="74"/>
      <c r="N45" s="68"/>
      <c r="O45" s="68"/>
      <c r="P45" s="68"/>
      <c r="Q45" s="76">
        <v>20000</v>
      </c>
      <c r="R45" s="76">
        <v>30119.5</v>
      </c>
      <c r="S45" s="77">
        <f t="shared" si="5"/>
        <v>150.6</v>
      </c>
    </row>
    <row r="46" spans="1:19" s="78" customFormat="1" ht="9.75">
      <c r="A46" s="71"/>
      <c r="B46" s="94"/>
      <c r="C46" s="65">
        <v>360</v>
      </c>
      <c r="D46" s="66"/>
      <c r="E46" s="75" t="s">
        <v>195</v>
      </c>
      <c r="F46" s="68"/>
      <c r="G46" s="68"/>
      <c r="H46" s="68"/>
      <c r="I46" s="68"/>
      <c r="J46" s="68"/>
      <c r="K46" s="68"/>
      <c r="L46" s="68"/>
      <c r="M46" s="74"/>
      <c r="N46" s="68"/>
      <c r="O46" s="68"/>
      <c r="P46" s="68"/>
      <c r="Q46" s="76">
        <v>10000</v>
      </c>
      <c r="R46" s="76">
        <v>13283</v>
      </c>
      <c r="S46" s="77">
        <f t="shared" si="5"/>
        <v>132.83</v>
      </c>
    </row>
    <row r="47" spans="1:19" s="78" customFormat="1" ht="9.75">
      <c r="A47" s="71"/>
      <c r="B47" s="94"/>
      <c r="C47" s="65">
        <v>370</v>
      </c>
      <c r="D47" s="66"/>
      <c r="E47" s="75" t="s">
        <v>155</v>
      </c>
      <c r="F47" s="68"/>
      <c r="G47" s="68"/>
      <c r="H47" s="68"/>
      <c r="I47" s="68"/>
      <c r="J47" s="68"/>
      <c r="K47" s="68"/>
      <c r="L47" s="68"/>
      <c r="M47" s="74"/>
      <c r="N47" s="68"/>
      <c r="O47" s="68"/>
      <c r="P47" s="68"/>
      <c r="Q47" s="76">
        <v>100</v>
      </c>
      <c r="R47" s="76">
        <v>0</v>
      </c>
      <c r="S47" s="77">
        <f t="shared" si="5"/>
        <v>0</v>
      </c>
    </row>
    <row r="48" spans="1:19" s="78" customFormat="1" ht="9.75">
      <c r="A48" s="71"/>
      <c r="B48" s="94"/>
      <c r="C48" s="65">
        <v>430</v>
      </c>
      <c r="D48" s="66"/>
      <c r="E48" s="75" t="s">
        <v>196</v>
      </c>
      <c r="F48" s="68"/>
      <c r="G48" s="68"/>
      <c r="H48" s="68"/>
      <c r="I48" s="68"/>
      <c r="J48" s="68"/>
      <c r="K48" s="68"/>
      <c r="L48" s="68"/>
      <c r="M48" s="74"/>
      <c r="N48" s="68"/>
      <c r="O48" s="68"/>
      <c r="P48" s="68"/>
      <c r="Q48" s="76">
        <v>100</v>
      </c>
      <c r="R48" s="76">
        <v>0</v>
      </c>
      <c r="S48" s="77">
        <f t="shared" si="5"/>
        <v>0</v>
      </c>
    </row>
    <row r="49" spans="1:19" s="78" customFormat="1" ht="9.75">
      <c r="A49" s="71"/>
      <c r="B49" s="94"/>
      <c r="C49" s="65">
        <v>500</v>
      </c>
      <c r="D49" s="66"/>
      <c r="E49" s="75" t="s">
        <v>157</v>
      </c>
      <c r="F49" s="68"/>
      <c r="G49" s="68"/>
      <c r="H49" s="68"/>
      <c r="I49" s="68"/>
      <c r="J49" s="68"/>
      <c r="K49" s="68"/>
      <c r="L49" s="68"/>
      <c r="M49" s="74"/>
      <c r="N49" s="68"/>
      <c r="O49" s="68"/>
      <c r="P49" s="68"/>
      <c r="Q49" s="76">
        <v>40000</v>
      </c>
      <c r="R49" s="76">
        <v>48439.65</v>
      </c>
      <c r="S49" s="77">
        <f t="shared" si="5"/>
        <v>121.1</v>
      </c>
    </row>
    <row r="50" spans="1:19" s="78" customFormat="1" ht="9.75">
      <c r="A50" s="71"/>
      <c r="B50" s="94"/>
      <c r="C50" s="65">
        <v>690</v>
      </c>
      <c r="D50" s="66"/>
      <c r="E50" s="75" t="s">
        <v>205</v>
      </c>
      <c r="F50" s="68"/>
      <c r="G50" s="68"/>
      <c r="H50" s="68"/>
      <c r="I50" s="68"/>
      <c r="J50" s="68"/>
      <c r="K50" s="68"/>
      <c r="L50" s="68"/>
      <c r="M50" s="74"/>
      <c r="N50" s="68"/>
      <c r="O50" s="68"/>
      <c r="P50" s="68"/>
      <c r="Q50" s="76">
        <v>0</v>
      </c>
      <c r="R50" s="76">
        <v>1421.5</v>
      </c>
      <c r="S50" s="77">
        <v>0</v>
      </c>
    </row>
    <row r="51" spans="1:19" s="78" customFormat="1" ht="19.5">
      <c r="A51" s="71"/>
      <c r="B51" s="94"/>
      <c r="C51" s="65">
        <v>910</v>
      </c>
      <c r="D51" s="66"/>
      <c r="E51" s="75" t="s">
        <v>124</v>
      </c>
      <c r="F51" s="68"/>
      <c r="G51" s="68"/>
      <c r="H51" s="68"/>
      <c r="I51" s="68"/>
      <c r="J51" s="68"/>
      <c r="K51" s="68"/>
      <c r="L51" s="68"/>
      <c r="M51" s="74"/>
      <c r="N51" s="68"/>
      <c r="O51" s="68"/>
      <c r="P51" s="68"/>
      <c r="Q51" s="76">
        <v>2000</v>
      </c>
      <c r="R51" s="76">
        <v>1457.57</v>
      </c>
      <c r="S51" s="77">
        <f t="shared" si="5"/>
        <v>72.88</v>
      </c>
    </row>
    <row r="52" spans="1:19" s="86" customFormat="1" ht="27">
      <c r="A52" s="71"/>
      <c r="B52" s="83">
        <v>75618</v>
      </c>
      <c r="C52" s="83"/>
      <c r="D52" s="84"/>
      <c r="E52" s="85" t="s">
        <v>197</v>
      </c>
      <c r="F52" s="95">
        <f aca="true" t="shared" si="6" ref="F52:P52">SUM(F53)</f>
        <v>9000</v>
      </c>
      <c r="G52" s="95">
        <f t="shared" si="6"/>
        <v>0</v>
      </c>
      <c r="H52" s="95">
        <f t="shared" si="6"/>
        <v>0</v>
      </c>
      <c r="I52" s="95">
        <f t="shared" si="6"/>
        <v>0</v>
      </c>
      <c r="J52" s="95">
        <f t="shared" si="6"/>
        <v>0</v>
      </c>
      <c r="K52" s="95">
        <f t="shared" si="6"/>
        <v>0</v>
      </c>
      <c r="L52" s="95">
        <f t="shared" si="6"/>
        <v>0</v>
      </c>
      <c r="M52" s="95">
        <f t="shared" si="6"/>
        <v>0</v>
      </c>
      <c r="N52" s="95">
        <f t="shared" si="6"/>
        <v>0</v>
      </c>
      <c r="O52" s="95">
        <f t="shared" si="6"/>
        <v>0</v>
      </c>
      <c r="P52" s="95">
        <f t="shared" si="6"/>
        <v>0</v>
      </c>
      <c r="Q52" s="69">
        <f>SUM(Q53:Q55)</f>
        <v>43585</v>
      </c>
      <c r="R52" s="69">
        <f>SUM(R53:R55)</f>
        <v>45902.7</v>
      </c>
      <c r="S52" s="70">
        <f t="shared" si="5"/>
        <v>105.32</v>
      </c>
    </row>
    <row r="53" spans="1:19" s="78" customFormat="1" ht="9.75">
      <c r="A53" s="71"/>
      <c r="B53" s="65"/>
      <c r="C53" s="65">
        <v>410</v>
      </c>
      <c r="D53" s="66"/>
      <c r="E53" s="75" t="s">
        <v>198</v>
      </c>
      <c r="F53" s="96">
        <v>9000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76">
        <v>10000</v>
      </c>
      <c r="R53" s="97">
        <v>12330</v>
      </c>
      <c r="S53" s="93">
        <f t="shared" si="5"/>
        <v>123.3</v>
      </c>
    </row>
    <row r="54" spans="1:19" s="78" customFormat="1" ht="19.5">
      <c r="A54" s="71"/>
      <c r="B54" s="65"/>
      <c r="C54" s="65">
        <v>480</v>
      </c>
      <c r="D54" s="66"/>
      <c r="E54" s="75" t="s">
        <v>301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76">
        <v>29585</v>
      </c>
      <c r="R54" s="97">
        <v>29584.59</v>
      </c>
      <c r="S54" s="93">
        <f t="shared" si="5"/>
        <v>100</v>
      </c>
    </row>
    <row r="55" spans="1:19" s="78" customFormat="1" ht="39">
      <c r="A55" s="71"/>
      <c r="B55" s="65"/>
      <c r="C55" s="65">
        <v>490</v>
      </c>
      <c r="D55" s="66"/>
      <c r="E55" s="75" t="s">
        <v>199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76">
        <v>4000</v>
      </c>
      <c r="R55" s="97">
        <v>3988.11</v>
      </c>
      <c r="S55" s="93">
        <f t="shared" si="5"/>
        <v>99.7</v>
      </c>
    </row>
    <row r="56" spans="1:19" s="86" customFormat="1" ht="21.75" customHeight="1">
      <c r="A56" s="71"/>
      <c r="B56" s="83">
        <v>75621</v>
      </c>
      <c r="C56" s="83"/>
      <c r="D56" s="84"/>
      <c r="E56" s="85" t="s">
        <v>102</v>
      </c>
      <c r="F56" s="95">
        <f aca="true" t="shared" si="7" ref="F56:R56">SUM(F57:F58)</f>
        <v>743425</v>
      </c>
      <c r="G56" s="95">
        <f t="shared" si="7"/>
        <v>0</v>
      </c>
      <c r="H56" s="95">
        <f t="shared" si="7"/>
        <v>0</v>
      </c>
      <c r="I56" s="95">
        <f t="shared" si="7"/>
        <v>0</v>
      </c>
      <c r="J56" s="95">
        <f t="shared" si="7"/>
        <v>0</v>
      </c>
      <c r="K56" s="95">
        <f t="shared" si="7"/>
        <v>0</v>
      </c>
      <c r="L56" s="95">
        <f t="shared" si="7"/>
        <v>0</v>
      </c>
      <c r="M56" s="95">
        <f t="shared" si="7"/>
        <v>0</v>
      </c>
      <c r="N56" s="95">
        <f t="shared" si="7"/>
        <v>0</v>
      </c>
      <c r="O56" s="95">
        <f t="shared" si="7"/>
        <v>0</v>
      </c>
      <c r="P56" s="95">
        <f t="shared" si="7"/>
        <v>0</v>
      </c>
      <c r="Q56" s="98">
        <f t="shared" si="7"/>
        <v>1650863</v>
      </c>
      <c r="R56" s="98">
        <f t="shared" si="7"/>
        <v>1832357.77</v>
      </c>
      <c r="S56" s="70">
        <f t="shared" si="5"/>
        <v>110.99</v>
      </c>
    </row>
    <row r="57" spans="1:19" s="78" customFormat="1" ht="9.75">
      <c r="A57" s="71"/>
      <c r="B57" s="65"/>
      <c r="C57" s="65">
        <v>10</v>
      </c>
      <c r="D57" s="66"/>
      <c r="E57" s="75" t="s">
        <v>200</v>
      </c>
      <c r="F57" s="96">
        <v>743425</v>
      </c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76">
        <v>1650763</v>
      </c>
      <c r="R57" s="96">
        <v>1830896</v>
      </c>
      <c r="S57" s="77">
        <f t="shared" si="5"/>
        <v>110.91</v>
      </c>
    </row>
    <row r="58" spans="1:19" s="78" customFormat="1" ht="9.75">
      <c r="A58" s="71"/>
      <c r="B58" s="65"/>
      <c r="C58" s="65">
        <v>20</v>
      </c>
      <c r="D58" s="66"/>
      <c r="E58" s="75" t="s">
        <v>201</v>
      </c>
      <c r="F58" s="96">
        <v>0</v>
      </c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76">
        <v>100</v>
      </c>
      <c r="R58" s="96">
        <v>1461.77</v>
      </c>
      <c r="S58" s="77">
        <f t="shared" si="5"/>
        <v>1461.77</v>
      </c>
    </row>
    <row r="59" spans="1:19" s="82" customFormat="1" ht="9.75">
      <c r="A59" s="79">
        <v>758</v>
      </c>
      <c r="B59" s="80"/>
      <c r="C59" s="80"/>
      <c r="D59" s="81"/>
      <c r="E59" s="67" t="s">
        <v>103</v>
      </c>
      <c r="F59" s="98">
        <f aca="true" t="shared" si="8" ref="F59:R59">SUM(F60)</f>
        <v>5000</v>
      </c>
      <c r="G59" s="98">
        <f t="shared" si="8"/>
        <v>0</v>
      </c>
      <c r="H59" s="98">
        <f t="shared" si="8"/>
        <v>0</v>
      </c>
      <c r="I59" s="98">
        <f t="shared" si="8"/>
        <v>0</v>
      </c>
      <c r="J59" s="98">
        <f t="shared" si="8"/>
        <v>0</v>
      </c>
      <c r="K59" s="98">
        <f t="shared" si="8"/>
        <v>0</v>
      </c>
      <c r="L59" s="98">
        <f t="shared" si="8"/>
        <v>0</v>
      </c>
      <c r="M59" s="98">
        <f t="shared" si="8"/>
        <v>0</v>
      </c>
      <c r="N59" s="98">
        <f t="shared" si="8"/>
        <v>0</v>
      </c>
      <c r="O59" s="98">
        <f t="shared" si="8"/>
        <v>0</v>
      </c>
      <c r="P59" s="98">
        <f t="shared" si="8"/>
        <v>0</v>
      </c>
      <c r="Q59" s="69">
        <f t="shared" si="8"/>
        <v>40648.2</v>
      </c>
      <c r="R59" s="69">
        <f t="shared" si="8"/>
        <v>77091.79999999999</v>
      </c>
      <c r="S59" s="70">
        <f t="shared" si="5"/>
        <v>189.66</v>
      </c>
    </row>
    <row r="60" spans="1:19" s="86" customFormat="1" ht="9">
      <c r="A60" s="71"/>
      <c r="B60" s="83">
        <v>75814</v>
      </c>
      <c r="C60" s="83"/>
      <c r="D60" s="84"/>
      <c r="E60" s="85" t="s">
        <v>104</v>
      </c>
      <c r="F60" s="95">
        <f aca="true" t="shared" si="9" ref="F60:P60">SUM(F61:F61)</f>
        <v>5000</v>
      </c>
      <c r="G60" s="95">
        <f t="shared" si="9"/>
        <v>0</v>
      </c>
      <c r="H60" s="95">
        <f t="shared" si="9"/>
        <v>0</v>
      </c>
      <c r="I60" s="95">
        <f t="shared" si="9"/>
        <v>0</v>
      </c>
      <c r="J60" s="95">
        <f t="shared" si="9"/>
        <v>0</v>
      </c>
      <c r="K60" s="95">
        <f t="shared" si="9"/>
        <v>0</v>
      </c>
      <c r="L60" s="95">
        <f t="shared" si="9"/>
        <v>0</v>
      </c>
      <c r="M60" s="95">
        <f t="shared" si="9"/>
        <v>0</v>
      </c>
      <c r="N60" s="95">
        <f t="shared" si="9"/>
        <v>0</v>
      </c>
      <c r="O60" s="95">
        <f t="shared" si="9"/>
        <v>0</v>
      </c>
      <c r="P60" s="95">
        <f t="shared" si="9"/>
        <v>0</v>
      </c>
      <c r="Q60" s="69">
        <f>SUM(Q61:Q62)</f>
        <v>40648.2</v>
      </c>
      <c r="R60" s="69">
        <f>SUM(R61:R62)</f>
        <v>77091.79999999999</v>
      </c>
      <c r="S60" s="70">
        <f t="shared" si="5"/>
        <v>189.66</v>
      </c>
    </row>
    <row r="61" spans="1:19" s="78" customFormat="1" ht="9.75">
      <c r="A61" s="71"/>
      <c r="B61" s="65"/>
      <c r="C61" s="65">
        <v>920</v>
      </c>
      <c r="D61" s="66"/>
      <c r="E61" s="75" t="s">
        <v>202</v>
      </c>
      <c r="F61" s="96">
        <v>5000</v>
      </c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76">
        <v>3000</v>
      </c>
      <c r="R61" s="97">
        <v>39443.6</v>
      </c>
      <c r="S61" s="77">
        <f t="shared" si="5"/>
        <v>1314.79</v>
      </c>
    </row>
    <row r="62" spans="1:19" s="78" customFormat="1" ht="9.75">
      <c r="A62" s="71"/>
      <c r="B62" s="65"/>
      <c r="C62" s="65">
        <v>970</v>
      </c>
      <c r="D62" s="66"/>
      <c r="E62" s="75" t="s">
        <v>161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76">
        <v>37648.2</v>
      </c>
      <c r="R62" s="97">
        <v>37648.2</v>
      </c>
      <c r="S62" s="77">
        <f t="shared" si="5"/>
        <v>100</v>
      </c>
    </row>
    <row r="63" spans="1:19" s="101" customFormat="1" ht="9">
      <c r="A63" s="79">
        <v>801</v>
      </c>
      <c r="B63" s="99"/>
      <c r="C63" s="99"/>
      <c r="D63" s="100"/>
      <c r="E63" s="67" t="s">
        <v>105</v>
      </c>
      <c r="F63" s="98" t="e">
        <f>SUM(F64,#REF!)</f>
        <v>#REF!</v>
      </c>
      <c r="G63" s="98" t="e">
        <f>SUM(G64,#REF!)</f>
        <v>#REF!</v>
      </c>
      <c r="H63" s="98" t="e">
        <f>SUM(H64,#REF!)</f>
        <v>#REF!</v>
      </c>
      <c r="I63" s="98" t="e">
        <f>SUM(I64,#REF!)</f>
        <v>#REF!</v>
      </c>
      <c r="J63" s="98" t="e">
        <f>SUM(J64,#REF!)</f>
        <v>#REF!</v>
      </c>
      <c r="K63" s="98" t="e">
        <f>SUM(K64,#REF!)</f>
        <v>#REF!</v>
      </c>
      <c r="L63" s="98" t="e">
        <f>SUM(L64,#REF!)</f>
        <v>#REF!</v>
      </c>
      <c r="M63" s="98" t="e">
        <f>SUM(M64,#REF!)</f>
        <v>#REF!</v>
      </c>
      <c r="N63" s="98" t="e">
        <f>SUM(N64,#REF!)</f>
        <v>#REF!</v>
      </c>
      <c r="O63" s="98" t="e">
        <f>SUM(O64,#REF!)</f>
        <v>#REF!</v>
      </c>
      <c r="P63" s="98" t="e">
        <f>SUM(P64,#REF!)</f>
        <v>#REF!</v>
      </c>
      <c r="Q63" s="98">
        <f>SUM(Q64,Q68,Q74,Q81)</f>
        <v>146225</v>
      </c>
      <c r="R63" s="98">
        <f>SUM(R64,R68,R74,R81)</f>
        <v>147725.12</v>
      </c>
      <c r="S63" s="70">
        <f t="shared" si="5"/>
        <v>101.03</v>
      </c>
    </row>
    <row r="64" spans="1:19" s="86" customFormat="1" ht="9">
      <c r="A64" s="71"/>
      <c r="B64" s="83">
        <v>80101</v>
      </c>
      <c r="C64" s="83"/>
      <c r="D64" s="84"/>
      <c r="E64" s="85" t="s">
        <v>106</v>
      </c>
      <c r="F64" s="95">
        <f aca="true" t="shared" si="10" ref="F64:R64">SUM(F65:F67)</f>
        <v>5000</v>
      </c>
      <c r="G64" s="95">
        <f t="shared" si="10"/>
        <v>0</v>
      </c>
      <c r="H64" s="95">
        <f t="shared" si="10"/>
        <v>0</v>
      </c>
      <c r="I64" s="95">
        <f t="shared" si="10"/>
        <v>0</v>
      </c>
      <c r="J64" s="95">
        <f t="shared" si="10"/>
        <v>0</v>
      </c>
      <c r="K64" s="95">
        <f t="shared" si="10"/>
        <v>0</v>
      </c>
      <c r="L64" s="95">
        <f t="shared" si="10"/>
        <v>0</v>
      </c>
      <c r="M64" s="95">
        <f t="shared" si="10"/>
        <v>200</v>
      </c>
      <c r="N64" s="95">
        <f t="shared" si="10"/>
        <v>0</v>
      </c>
      <c r="O64" s="95">
        <f t="shared" si="10"/>
        <v>0</v>
      </c>
      <c r="P64" s="95">
        <f t="shared" si="10"/>
        <v>161.44</v>
      </c>
      <c r="Q64" s="69">
        <f t="shared" si="10"/>
        <v>41476</v>
      </c>
      <c r="R64" s="69">
        <f t="shared" si="10"/>
        <v>47659.8</v>
      </c>
      <c r="S64" s="70">
        <f t="shared" si="5"/>
        <v>114.91</v>
      </c>
    </row>
    <row r="65" spans="1:19" s="78" customFormat="1" ht="59.25" customHeight="1">
      <c r="A65" s="71"/>
      <c r="B65" s="65"/>
      <c r="C65" s="65">
        <v>750</v>
      </c>
      <c r="D65" s="66"/>
      <c r="E65" s="75" t="s">
        <v>123</v>
      </c>
      <c r="F65" s="96">
        <v>5000</v>
      </c>
      <c r="G65" s="96"/>
      <c r="H65" s="96"/>
      <c r="I65" s="96"/>
      <c r="J65" s="96"/>
      <c r="K65" s="96"/>
      <c r="L65" s="96"/>
      <c r="M65" s="96"/>
      <c r="N65" s="96"/>
      <c r="O65" s="96"/>
      <c r="P65" s="96">
        <v>161.44</v>
      </c>
      <c r="Q65" s="76">
        <v>14055</v>
      </c>
      <c r="R65" s="97">
        <v>14051.45</v>
      </c>
      <c r="S65" s="93">
        <f t="shared" si="5"/>
        <v>99.97</v>
      </c>
    </row>
    <row r="66" spans="1:19" s="78" customFormat="1" ht="9.75">
      <c r="A66" s="71"/>
      <c r="B66" s="65"/>
      <c r="C66" s="65">
        <v>920</v>
      </c>
      <c r="D66" s="66"/>
      <c r="E66" s="75" t="s">
        <v>202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76">
        <v>297</v>
      </c>
      <c r="R66" s="97">
        <v>515.24</v>
      </c>
      <c r="S66" s="93">
        <f t="shared" si="5"/>
        <v>173.48</v>
      </c>
    </row>
    <row r="67" spans="1:19" s="78" customFormat="1" ht="12" customHeight="1">
      <c r="A67" s="71"/>
      <c r="B67" s="65"/>
      <c r="C67" s="65">
        <v>970</v>
      </c>
      <c r="D67" s="66"/>
      <c r="E67" s="75" t="s">
        <v>161</v>
      </c>
      <c r="F67" s="96">
        <v>0</v>
      </c>
      <c r="G67" s="96"/>
      <c r="H67" s="96"/>
      <c r="I67" s="96"/>
      <c r="J67" s="96"/>
      <c r="K67" s="96"/>
      <c r="L67" s="96"/>
      <c r="M67" s="96">
        <v>200</v>
      </c>
      <c r="N67" s="96"/>
      <c r="O67" s="96"/>
      <c r="P67" s="96"/>
      <c r="Q67" s="76">
        <v>27124</v>
      </c>
      <c r="R67" s="97">
        <v>33093.11</v>
      </c>
      <c r="S67" s="93">
        <f t="shared" si="5"/>
        <v>122.01</v>
      </c>
    </row>
    <row r="68" spans="1:19" s="86" customFormat="1" ht="10.5" customHeight="1">
      <c r="A68" s="71"/>
      <c r="B68" s="83">
        <v>80104</v>
      </c>
      <c r="C68" s="83"/>
      <c r="D68" s="84"/>
      <c r="E68" s="85" t="s">
        <v>204</v>
      </c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1">
        <f>SUM(Q69:Q73)</f>
        <v>68004</v>
      </c>
      <c r="R68" s="91">
        <f>SUM(R69:R73)</f>
        <v>67467.64</v>
      </c>
      <c r="S68" s="102">
        <f t="shared" si="5"/>
        <v>99.21</v>
      </c>
    </row>
    <row r="69" spans="1:19" s="78" customFormat="1" ht="9.75">
      <c r="A69" s="71"/>
      <c r="B69" s="65"/>
      <c r="C69" s="65">
        <v>690</v>
      </c>
      <c r="D69" s="66"/>
      <c r="E69" s="75" t="s">
        <v>205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76">
        <v>36139</v>
      </c>
      <c r="R69" s="97">
        <v>36139.02</v>
      </c>
      <c r="S69" s="77">
        <f t="shared" si="5"/>
        <v>100</v>
      </c>
    </row>
    <row r="70" spans="1:19" s="78" customFormat="1" ht="9.75">
      <c r="A70" s="71"/>
      <c r="B70" s="65"/>
      <c r="C70" s="65">
        <v>830</v>
      </c>
      <c r="D70" s="66"/>
      <c r="E70" s="75" t="s">
        <v>156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76">
        <v>29500</v>
      </c>
      <c r="R70" s="97">
        <v>28950.7</v>
      </c>
      <c r="S70" s="77">
        <f t="shared" si="5"/>
        <v>98.14</v>
      </c>
    </row>
    <row r="71" spans="1:19" s="78" customFormat="1" ht="9.75">
      <c r="A71" s="71"/>
      <c r="B71" s="65"/>
      <c r="C71" s="65">
        <v>920</v>
      </c>
      <c r="D71" s="66"/>
      <c r="E71" s="75" t="s">
        <v>202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76">
        <v>117</v>
      </c>
      <c r="R71" s="97">
        <v>128.92</v>
      </c>
      <c r="S71" s="77">
        <f t="shared" si="5"/>
        <v>110.19</v>
      </c>
    </row>
    <row r="72" spans="1:19" s="78" customFormat="1" ht="19.5">
      <c r="A72" s="71"/>
      <c r="B72" s="65"/>
      <c r="C72" s="65">
        <v>960</v>
      </c>
      <c r="D72" s="66"/>
      <c r="E72" s="75" t="s">
        <v>203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76">
        <v>2188</v>
      </c>
      <c r="R72" s="97">
        <v>2188</v>
      </c>
      <c r="S72" s="77">
        <f t="shared" si="5"/>
        <v>100</v>
      </c>
    </row>
    <row r="73" spans="1:19" s="78" customFormat="1" ht="9.75">
      <c r="A73" s="71"/>
      <c r="B73" s="65"/>
      <c r="C73" s="65">
        <v>970</v>
      </c>
      <c r="D73" s="66"/>
      <c r="E73" s="75" t="s">
        <v>161</v>
      </c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76">
        <v>60</v>
      </c>
      <c r="R73" s="97">
        <v>61</v>
      </c>
      <c r="S73" s="77">
        <f t="shared" si="5"/>
        <v>101.67</v>
      </c>
    </row>
    <row r="74" spans="1:19" s="78" customFormat="1" ht="12" customHeight="1">
      <c r="A74" s="71"/>
      <c r="B74" s="94">
        <v>80110</v>
      </c>
      <c r="C74" s="65"/>
      <c r="D74" s="66"/>
      <c r="E74" s="73" t="s">
        <v>206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103">
        <f>SUM(Q75:Q78)</f>
        <v>2345</v>
      </c>
      <c r="R74" s="103">
        <f>SUM(R75:R78)</f>
        <v>2362.98</v>
      </c>
      <c r="S74" s="77">
        <f t="shared" si="5"/>
        <v>100.77</v>
      </c>
    </row>
    <row r="75" spans="1:19" s="78" customFormat="1" ht="60.75" customHeight="1">
      <c r="A75" s="71"/>
      <c r="B75" s="94"/>
      <c r="C75" s="65">
        <v>750</v>
      </c>
      <c r="D75" s="66"/>
      <c r="E75" s="75" t="s">
        <v>123</v>
      </c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68">
        <v>1620</v>
      </c>
      <c r="R75" s="68">
        <v>1620</v>
      </c>
      <c r="S75" s="77">
        <f t="shared" si="5"/>
        <v>100</v>
      </c>
    </row>
    <row r="76" spans="1:19" s="78" customFormat="1" ht="12" customHeight="1">
      <c r="A76" s="71"/>
      <c r="B76" s="94"/>
      <c r="C76" s="65">
        <v>920</v>
      </c>
      <c r="D76" s="66"/>
      <c r="E76" s="75" t="s">
        <v>202</v>
      </c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76">
        <v>275</v>
      </c>
      <c r="R76" s="97">
        <v>284.98</v>
      </c>
      <c r="S76" s="77">
        <f t="shared" si="5"/>
        <v>103.63</v>
      </c>
    </row>
    <row r="77" spans="1:19" s="78" customFormat="1" ht="18.75" customHeight="1">
      <c r="A77" s="71"/>
      <c r="B77" s="94"/>
      <c r="C77" s="65">
        <v>960</v>
      </c>
      <c r="D77" s="66"/>
      <c r="E77" s="75" t="s">
        <v>203</v>
      </c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76">
        <v>200</v>
      </c>
      <c r="R77" s="97">
        <v>200</v>
      </c>
      <c r="S77" s="77">
        <f t="shared" si="5"/>
        <v>100</v>
      </c>
    </row>
    <row r="78" spans="1:19" s="78" customFormat="1" ht="10.5" customHeight="1">
      <c r="A78" s="71"/>
      <c r="B78" s="94"/>
      <c r="C78" s="65">
        <v>970</v>
      </c>
      <c r="D78" s="66"/>
      <c r="E78" s="75" t="s">
        <v>161</v>
      </c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76">
        <v>250</v>
      </c>
      <c r="R78" s="97">
        <v>258</v>
      </c>
      <c r="S78" s="77">
        <f t="shared" si="5"/>
        <v>103.2</v>
      </c>
    </row>
    <row r="79" spans="1:19" s="78" customFormat="1" ht="18.75" hidden="1">
      <c r="A79" s="71"/>
      <c r="B79" s="94">
        <v>80114</v>
      </c>
      <c r="C79" s="65"/>
      <c r="D79" s="66"/>
      <c r="E79" s="73" t="s">
        <v>207</v>
      </c>
      <c r="F79" s="96"/>
      <c r="G79" s="96"/>
      <c r="H79" s="96"/>
      <c r="I79" s="96"/>
      <c r="J79" s="96"/>
      <c r="K79" s="96"/>
      <c r="L79" s="96"/>
      <c r="M79" s="104"/>
      <c r="N79" s="96"/>
      <c r="O79" s="96"/>
      <c r="P79" s="96"/>
      <c r="Q79" s="69">
        <f>SUM(Q80:Q80)</f>
        <v>348</v>
      </c>
      <c r="R79" s="69">
        <f>SUM(R80:R80)</f>
        <v>356</v>
      </c>
      <c r="S79" s="70">
        <f>ROUND((R79/Q79)*100,2)</f>
        <v>102.3</v>
      </c>
    </row>
    <row r="80" spans="1:19" s="78" customFormat="1" ht="6" customHeight="1" hidden="1">
      <c r="A80" s="71"/>
      <c r="B80" s="94"/>
      <c r="C80" s="65">
        <v>920</v>
      </c>
      <c r="D80" s="66"/>
      <c r="E80" s="75" t="s">
        <v>202</v>
      </c>
      <c r="F80" s="96"/>
      <c r="G80" s="96"/>
      <c r="H80" s="96"/>
      <c r="I80" s="96"/>
      <c r="J80" s="96"/>
      <c r="K80" s="96"/>
      <c r="L80" s="96"/>
      <c r="M80" s="104"/>
      <c r="N80" s="96"/>
      <c r="O80" s="96"/>
      <c r="P80" s="96"/>
      <c r="Q80" s="76">
        <v>348</v>
      </c>
      <c r="R80" s="76">
        <v>356</v>
      </c>
      <c r="S80" s="77">
        <f>ROUND((R80/Q80)*100,2)</f>
        <v>102.3</v>
      </c>
    </row>
    <row r="81" spans="1:19" s="86" customFormat="1" ht="10.5" customHeight="1">
      <c r="A81" s="71"/>
      <c r="B81" s="83">
        <v>80148</v>
      </c>
      <c r="C81" s="83"/>
      <c r="D81" s="84"/>
      <c r="E81" s="85" t="s">
        <v>396</v>
      </c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1">
        <f>SUM(Q82:Q82)</f>
        <v>34400</v>
      </c>
      <c r="R81" s="91">
        <f>SUM(R82:R82)</f>
        <v>30234.7</v>
      </c>
      <c r="S81" s="102">
        <f>ROUND((R81/Q81)*100,2)</f>
        <v>87.89</v>
      </c>
    </row>
    <row r="82" spans="1:19" s="78" customFormat="1" ht="9.75">
      <c r="A82" s="71"/>
      <c r="B82" s="65"/>
      <c r="C82" s="65">
        <v>830</v>
      </c>
      <c r="D82" s="66"/>
      <c r="E82" s="75" t="s">
        <v>156</v>
      </c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76">
        <v>34400</v>
      </c>
      <c r="R82" s="97">
        <v>30234.7</v>
      </c>
      <c r="S82" s="77">
        <f>ROUND((R82/Q82)*100,2)</f>
        <v>87.89</v>
      </c>
    </row>
    <row r="83" spans="1:19" s="92" customFormat="1" ht="11.25" customHeight="1">
      <c r="A83" s="87">
        <v>852</v>
      </c>
      <c r="B83" s="88"/>
      <c r="C83" s="88"/>
      <c r="D83" s="89"/>
      <c r="E83" s="90" t="s">
        <v>107</v>
      </c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91">
        <f>SUM(Q84,Q88,Q91)</f>
        <v>10000</v>
      </c>
      <c r="R83" s="91">
        <f>SUM(R84,R88,R91)</f>
        <v>32617.550000000003</v>
      </c>
      <c r="S83" s="102">
        <f>ROUND((R83/Q83)*100,2)</f>
        <v>326.18</v>
      </c>
    </row>
    <row r="84" spans="1:19" s="92" customFormat="1" ht="38.25" customHeight="1">
      <c r="A84" s="87"/>
      <c r="B84" s="88">
        <v>85212</v>
      </c>
      <c r="C84" s="88"/>
      <c r="D84" s="89"/>
      <c r="E84" s="73" t="s">
        <v>432</v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91">
        <f>SUM(Q85:Q87)</f>
        <v>0</v>
      </c>
      <c r="R84" s="91">
        <f>SUM(R85:R87)</f>
        <v>6810.25</v>
      </c>
      <c r="S84" s="102">
        <v>0</v>
      </c>
    </row>
    <row r="85" spans="1:19" s="92" customFormat="1" ht="12" customHeight="1">
      <c r="A85" s="87"/>
      <c r="B85" s="88"/>
      <c r="C85" s="65">
        <v>920</v>
      </c>
      <c r="D85" s="89"/>
      <c r="E85" s="75" t="s">
        <v>202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68">
        <v>0</v>
      </c>
      <c r="R85" s="68">
        <v>1.57</v>
      </c>
      <c r="S85" s="102">
        <v>0</v>
      </c>
    </row>
    <row r="86" spans="1:19" s="78" customFormat="1" ht="41.25" customHeight="1">
      <c r="A86" s="71"/>
      <c r="B86" s="65"/>
      <c r="C86" s="65">
        <v>2360</v>
      </c>
      <c r="D86" s="66"/>
      <c r="E86" s="75" t="s">
        <v>276</v>
      </c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76">
        <v>0</v>
      </c>
      <c r="R86" s="76">
        <v>6808.68</v>
      </c>
      <c r="S86" s="93">
        <v>0</v>
      </c>
    </row>
    <row r="87" spans="1:19" s="78" customFormat="1" ht="41.25" customHeight="1" hidden="1">
      <c r="A87" s="71"/>
      <c r="B87" s="65"/>
      <c r="C87" s="65">
        <v>2910</v>
      </c>
      <c r="D87" s="66"/>
      <c r="E87" s="75" t="s">
        <v>398</v>
      </c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76">
        <v>0</v>
      </c>
      <c r="R87" s="76">
        <v>0</v>
      </c>
      <c r="S87" s="93">
        <v>0</v>
      </c>
    </row>
    <row r="88" spans="1:19" s="108" customFormat="1" ht="9">
      <c r="A88" s="106"/>
      <c r="B88" s="94">
        <v>85219</v>
      </c>
      <c r="C88" s="94"/>
      <c r="D88" s="107"/>
      <c r="E88" s="73" t="s">
        <v>117</v>
      </c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3">
        <f>SUM(Q89,Q90)</f>
        <v>0</v>
      </c>
      <c r="R88" s="103">
        <f>SUM(R89:R90)</f>
        <v>468</v>
      </c>
      <c r="S88" s="102">
        <v>0</v>
      </c>
    </row>
    <row r="89" spans="1:19" s="92" customFormat="1" ht="9.75">
      <c r="A89" s="87"/>
      <c r="B89" s="88"/>
      <c r="C89" s="65">
        <v>920</v>
      </c>
      <c r="D89" s="89"/>
      <c r="E89" s="75" t="s">
        <v>202</v>
      </c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68">
        <v>0</v>
      </c>
      <c r="R89" s="68">
        <v>417</v>
      </c>
      <c r="S89" s="93">
        <v>0</v>
      </c>
    </row>
    <row r="90" spans="1:19" s="92" customFormat="1" ht="9.75">
      <c r="A90" s="87"/>
      <c r="B90" s="88"/>
      <c r="C90" s="65">
        <v>970</v>
      </c>
      <c r="D90" s="89"/>
      <c r="E90" s="75" t="s">
        <v>125</v>
      </c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68">
        <v>0</v>
      </c>
      <c r="R90" s="68">
        <v>51</v>
      </c>
      <c r="S90" s="93">
        <v>0</v>
      </c>
    </row>
    <row r="91" spans="1:19" s="86" customFormat="1" ht="18">
      <c r="A91" s="71"/>
      <c r="B91" s="83">
        <v>85228</v>
      </c>
      <c r="C91" s="83"/>
      <c r="D91" s="84"/>
      <c r="E91" s="85" t="s">
        <v>108</v>
      </c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74">
        <f>SUM(Q92:Q93)</f>
        <v>10000</v>
      </c>
      <c r="R91" s="74">
        <f>SUM(R92:R93)</f>
        <v>25339.300000000003</v>
      </c>
      <c r="S91" s="109">
        <f>ROUND((R91/Q91)*100,2)</f>
        <v>253.39</v>
      </c>
    </row>
    <row r="92" spans="1:19" s="78" customFormat="1" ht="9.75">
      <c r="A92" s="71"/>
      <c r="B92" s="65"/>
      <c r="C92" s="65">
        <v>830</v>
      </c>
      <c r="D92" s="66"/>
      <c r="E92" s="75" t="s">
        <v>208</v>
      </c>
      <c r="F92" s="96"/>
      <c r="G92" s="96"/>
      <c r="H92" s="96"/>
      <c r="I92" s="96"/>
      <c r="J92" s="96"/>
      <c r="K92" s="96"/>
      <c r="L92" s="96"/>
      <c r="M92" s="104"/>
      <c r="N92" s="96"/>
      <c r="O92" s="96"/>
      <c r="P92" s="96"/>
      <c r="Q92" s="76">
        <v>10000</v>
      </c>
      <c r="R92" s="97">
        <v>15860.45</v>
      </c>
      <c r="S92" s="77">
        <f>ROUND((R92/Q92)*100,2)</f>
        <v>158.6</v>
      </c>
    </row>
    <row r="93" spans="1:19" s="78" customFormat="1" ht="9.75">
      <c r="A93" s="71"/>
      <c r="B93" s="65"/>
      <c r="C93" s="65">
        <v>970</v>
      </c>
      <c r="D93" s="66"/>
      <c r="E93" s="75" t="s">
        <v>125</v>
      </c>
      <c r="F93" s="96"/>
      <c r="G93" s="96"/>
      <c r="H93" s="96"/>
      <c r="I93" s="96"/>
      <c r="J93" s="96"/>
      <c r="K93" s="96"/>
      <c r="L93" s="96"/>
      <c r="M93" s="104"/>
      <c r="N93" s="96"/>
      <c r="O93" s="96"/>
      <c r="P93" s="96"/>
      <c r="Q93" s="76">
        <v>0</v>
      </c>
      <c r="R93" s="97">
        <v>9478.85</v>
      </c>
      <c r="S93" s="77">
        <v>0</v>
      </c>
    </row>
    <row r="94" spans="1:19" s="78" customFormat="1" ht="18.75">
      <c r="A94" s="106">
        <v>853</v>
      </c>
      <c r="B94" s="65"/>
      <c r="C94" s="65"/>
      <c r="D94" s="66"/>
      <c r="E94" s="67" t="s">
        <v>120</v>
      </c>
      <c r="F94" s="104">
        <f aca="true" t="shared" si="11" ref="F94:P94">SUM(F95)</f>
        <v>5000</v>
      </c>
      <c r="G94" s="104">
        <f t="shared" si="11"/>
        <v>0</v>
      </c>
      <c r="H94" s="104">
        <f t="shared" si="11"/>
        <v>0</v>
      </c>
      <c r="I94" s="104">
        <f t="shared" si="11"/>
        <v>0</v>
      </c>
      <c r="J94" s="104">
        <f t="shared" si="11"/>
        <v>0</v>
      </c>
      <c r="K94" s="104">
        <f t="shared" si="11"/>
        <v>0</v>
      </c>
      <c r="L94" s="104">
        <f t="shared" si="11"/>
        <v>0</v>
      </c>
      <c r="M94" s="104">
        <f t="shared" si="11"/>
        <v>0</v>
      </c>
      <c r="N94" s="104">
        <f t="shared" si="11"/>
        <v>0</v>
      </c>
      <c r="O94" s="104">
        <f t="shared" si="11"/>
        <v>0</v>
      </c>
      <c r="P94" s="104">
        <f t="shared" si="11"/>
        <v>1500</v>
      </c>
      <c r="Q94" s="69">
        <f>SUM(Q95,Q97)</f>
        <v>30000</v>
      </c>
      <c r="R94" s="69">
        <f>SUM(R95,R97)</f>
        <v>44451.23</v>
      </c>
      <c r="S94" s="77">
        <f>ROUND((R94/Q94)*100,2)</f>
        <v>148.17</v>
      </c>
    </row>
    <row r="95" spans="1:19" s="86" customFormat="1" ht="14.25" customHeight="1">
      <c r="A95" s="71"/>
      <c r="B95" s="83">
        <v>85333</v>
      </c>
      <c r="C95" s="83"/>
      <c r="D95" s="84"/>
      <c r="E95" s="85" t="s">
        <v>146</v>
      </c>
      <c r="F95" s="95">
        <f aca="true" t="shared" si="12" ref="F95:Q97">SUM(F96:F96)</f>
        <v>5000</v>
      </c>
      <c r="G95" s="95">
        <f t="shared" si="12"/>
        <v>0</v>
      </c>
      <c r="H95" s="95">
        <f t="shared" si="12"/>
        <v>0</v>
      </c>
      <c r="I95" s="95">
        <f t="shared" si="12"/>
        <v>0</v>
      </c>
      <c r="J95" s="95">
        <f t="shared" si="12"/>
        <v>0</v>
      </c>
      <c r="K95" s="95">
        <f t="shared" si="12"/>
        <v>0</v>
      </c>
      <c r="L95" s="95">
        <f t="shared" si="12"/>
        <v>0</v>
      </c>
      <c r="M95" s="95">
        <f t="shared" si="12"/>
        <v>0</v>
      </c>
      <c r="N95" s="95">
        <f t="shared" si="12"/>
        <v>0</v>
      </c>
      <c r="O95" s="95">
        <f t="shared" si="12"/>
        <v>0</v>
      </c>
      <c r="P95" s="95">
        <f t="shared" si="12"/>
        <v>1500</v>
      </c>
      <c r="Q95" s="69">
        <f t="shared" si="12"/>
        <v>30000</v>
      </c>
      <c r="R95" s="95">
        <f>SUM(R96)</f>
        <v>44379.61</v>
      </c>
      <c r="S95" s="77">
        <f>ROUND((R95/Q95)*100,2)</f>
        <v>147.93</v>
      </c>
    </row>
    <row r="96" spans="1:19" s="78" customFormat="1" ht="9.75">
      <c r="A96" s="71"/>
      <c r="B96" s="65"/>
      <c r="C96" s="65">
        <v>970</v>
      </c>
      <c r="D96" s="66"/>
      <c r="E96" s="75" t="s">
        <v>161</v>
      </c>
      <c r="F96" s="96">
        <v>5000</v>
      </c>
      <c r="G96" s="96"/>
      <c r="H96" s="96"/>
      <c r="I96" s="96"/>
      <c r="J96" s="96"/>
      <c r="K96" s="96"/>
      <c r="L96" s="96"/>
      <c r="M96" s="96"/>
      <c r="N96" s="96"/>
      <c r="O96" s="96"/>
      <c r="P96" s="96">
        <v>1500</v>
      </c>
      <c r="Q96" s="76">
        <v>30000</v>
      </c>
      <c r="R96" s="97">
        <v>44379.61</v>
      </c>
      <c r="S96" s="77">
        <f>ROUND((R96/Q96)*100,2)</f>
        <v>147.93</v>
      </c>
    </row>
    <row r="97" spans="1:19" s="86" customFormat="1" ht="14.25" customHeight="1">
      <c r="A97" s="71"/>
      <c r="B97" s="83">
        <v>85395</v>
      </c>
      <c r="C97" s="83"/>
      <c r="D97" s="84"/>
      <c r="E97" s="85" t="s">
        <v>97</v>
      </c>
      <c r="F97" s="95">
        <f t="shared" si="12"/>
        <v>5000</v>
      </c>
      <c r="G97" s="95">
        <f t="shared" si="12"/>
        <v>0</v>
      </c>
      <c r="H97" s="95">
        <f t="shared" si="12"/>
        <v>0</v>
      </c>
      <c r="I97" s="95">
        <f t="shared" si="12"/>
        <v>0</v>
      </c>
      <c r="J97" s="95">
        <f t="shared" si="12"/>
        <v>0</v>
      </c>
      <c r="K97" s="95">
        <f t="shared" si="12"/>
        <v>0</v>
      </c>
      <c r="L97" s="95">
        <f t="shared" si="12"/>
        <v>0</v>
      </c>
      <c r="M97" s="95">
        <f t="shared" si="12"/>
        <v>0</v>
      </c>
      <c r="N97" s="95">
        <f t="shared" si="12"/>
        <v>0</v>
      </c>
      <c r="O97" s="95">
        <f t="shared" si="12"/>
        <v>0</v>
      </c>
      <c r="P97" s="95">
        <f t="shared" si="12"/>
        <v>1500</v>
      </c>
      <c r="Q97" s="69">
        <f t="shared" si="12"/>
        <v>0</v>
      </c>
      <c r="R97" s="95">
        <f>SUM(R98)</f>
        <v>71.62</v>
      </c>
      <c r="S97" s="77">
        <v>0</v>
      </c>
    </row>
    <row r="98" spans="1:19" s="78" customFormat="1" ht="9.75">
      <c r="A98" s="71"/>
      <c r="B98" s="65"/>
      <c r="C98" s="65">
        <v>920</v>
      </c>
      <c r="D98" s="89"/>
      <c r="E98" s="75" t="s">
        <v>202</v>
      </c>
      <c r="F98" s="96">
        <v>5000</v>
      </c>
      <c r="G98" s="96"/>
      <c r="H98" s="96"/>
      <c r="I98" s="96"/>
      <c r="J98" s="96"/>
      <c r="K98" s="96"/>
      <c r="L98" s="96"/>
      <c r="M98" s="96"/>
      <c r="N98" s="96"/>
      <c r="O98" s="96"/>
      <c r="P98" s="96">
        <v>1500</v>
      </c>
      <c r="Q98" s="76">
        <v>0</v>
      </c>
      <c r="R98" s="97">
        <v>71.62</v>
      </c>
      <c r="S98" s="77">
        <v>0</v>
      </c>
    </row>
    <row r="99" spans="1:19" s="82" customFormat="1" ht="18" customHeight="1">
      <c r="A99" s="79">
        <v>900</v>
      </c>
      <c r="B99" s="80"/>
      <c r="C99" s="80"/>
      <c r="D99" s="81"/>
      <c r="E99" s="67" t="s">
        <v>121</v>
      </c>
      <c r="F99" s="98" t="e">
        <f>SUM(F100,#REF!)</f>
        <v>#REF!</v>
      </c>
      <c r="G99" s="98" t="e">
        <f>SUM(G100,#REF!)</f>
        <v>#REF!</v>
      </c>
      <c r="H99" s="98" t="e">
        <f>SUM(H100,#REF!)</f>
        <v>#REF!</v>
      </c>
      <c r="I99" s="98" t="e">
        <f>SUM(I100,#REF!)</f>
        <v>#REF!</v>
      </c>
      <c r="J99" s="98" t="e">
        <f>SUM(J100,#REF!)</f>
        <v>#REF!</v>
      </c>
      <c r="K99" s="98" t="e">
        <f>SUM(K100,#REF!)</f>
        <v>#REF!</v>
      </c>
      <c r="L99" s="98" t="e">
        <f>SUM(L100,#REF!)</f>
        <v>#REF!</v>
      </c>
      <c r="M99" s="98" t="e">
        <f>SUM(M100,#REF!)</f>
        <v>#REF!</v>
      </c>
      <c r="N99" s="98" t="e">
        <f>SUM(N100,#REF!)</f>
        <v>#REF!</v>
      </c>
      <c r="O99" s="98" t="e">
        <f>SUM(O100,#REF!)</f>
        <v>#REF!</v>
      </c>
      <c r="P99" s="98" t="e">
        <f>SUM(P100,#REF!)</f>
        <v>#REF!</v>
      </c>
      <c r="Q99" s="69">
        <f>SUM(Q100,Q103,Q105)</f>
        <v>16475</v>
      </c>
      <c r="R99" s="69">
        <f>SUM(R100,R103,R105)</f>
        <v>17650.12</v>
      </c>
      <c r="S99" s="70">
        <f>ROUND((R99/Q99)*100,2)</f>
        <v>107.13</v>
      </c>
    </row>
    <row r="100" spans="1:19" s="86" customFormat="1" ht="10.5" customHeight="1">
      <c r="A100" s="71"/>
      <c r="B100" s="83">
        <v>90004</v>
      </c>
      <c r="C100" s="83"/>
      <c r="D100" s="84"/>
      <c r="E100" s="85" t="s">
        <v>302</v>
      </c>
      <c r="F100" s="95">
        <f aca="true" t="shared" si="13" ref="F100:P100">SUM(F101:F101)</f>
        <v>45000</v>
      </c>
      <c r="G100" s="95">
        <f t="shared" si="13"/>
        <v>0</v>
      </c>
      <c r="H100" s="95">
        <f t="shared" si="13"/>
        <v>20000</v>
      </c>
      <c r="I100" s="95">
        <f t="shared" si="13"/>
        <v>0</v>
      </c>
      <c r="J100" s="95">
        <f t="shared" si="13"/>
        <v>0</v>
      </c>
      <c r="K100" s="95">
        <f t="shared" si="13"/>
        <v>0</v>
      </c>
      <c r="L100" s="95">
        <f t="shared" si="13"/>
        <v>0</v>
      </c>
      <c r="M100" s="95">
        <f t="shared" si="13"/>
        <v>0</v>
      </c>
      <c r="N100" s="95">
        <f t="shared" si="13"/>
        <v>0</v>
      </c>
      <c r="O100" s="95">
        <f t="shared" si="13"/>
        <v>0</v>
      </c>
      <c r="P100" s="95">
        <f t="shared" si="13"/>
        <v>1818</v>
      </c>
      <c r="Q100" s="69">
        <f>SUM(Q101:Q102)</f>
        <v>0</v>
      </c>
      <c r="R100" s="69">
        <f>SUM(R101:R102)</f>
        <v>756.28</v>
      </c>
      <c r="S100" s="70">
        <v>0</v>
      </c>
    </row>
    <row r="101" spans="1:19" s="78" customFormat="1" ht="10.5" customHeight="1">
      <c r="A101" s="71"/>
      <c r="B101" s="65"/>
      <c r="C101" s="65">
        <v>830</v>
      </c>
      <c r="D101" s="66"/>
      <c r="E101" s="75" t="s">
        <v>156</v>
      </c>
      <c r="F101" s="96">
        <v>45000</v>
      </c>
      <c r="G101" s="96"/>
      <c r="H101" s="96">
        <v>20000</v>
      </c>
      <c r="I101" s="96"/>
      <c r="J101" s="96"/>
      <c r="K101" s="96"/>
      <c r="L101" s="96"/>
      <c r="M101" s="96"/>
      <c r="N101" s="96"/>
      <c r="O101" s="96"/>
      <c r="P101" s="96">
        <v>1818</v>
      </c>
      <c r="Q101" s="76">
        <v>0</v>
      </c>
      <c r="R101" s="97">
        <v>630.23</v>
      </c>
      <c r="S101" s="77">
        <v>0</v>
      </c>
    </row>
    <row r="102" spans="1:19" s="78" customFormat="1" ht="10.5" customHeight="1">
      <c r="A102" s="71"/>
      <c r="B102" s="65"/>
      <c r="C102" s="65">
        <v>920</v>
      </c>
      <c r="D102" s="66"/>
      <c r="E102" s="75" t="s">
        <v>202</v>
      </c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76">
        <v>0</v>
      </c>
      <c r="R102" s="97">
        <v>126.05</v>
      </c>
      <c r="S102" s="77">
        <v>0</v>
      </c>
    </row>
    <row r="103" spans="1:19" s="86" customFormat="1" ht="29.25" customHeight="1">
      <c r="A103" s="71"/>
      <c r="B103" s="83">
        <v>90020</v>
      </c>
      <c r="C103" s="83"/>
      <c r="D103" s="84"/>
      <c r="E103" s="85" t="s">
        <v>399</v>
      </c>
      <c r="F103" s="95">
        <f aca="true" t="shared" si="14" ref="F103:P105">SUM(F104:F104)</f>
        <v>45000</v>
      </c>
      <c r="G103" s="95">
        <f t="shared" si="14"/>
        <v>0</v>
      </c>
      <c r="H103" s="95">
        <f t="shared" si="14"/>
        <v>20000</v>
      </c>
      <c r="I103" s="95">
        <f t="shared" si="14"/>
        <v>0</v>
      </c>
      <c r="J103" s="95">
        <f t="shared" si="14"/>
        <v>0</v>
      </c>
      <c r="K103" s="95">
        <f t="shared" si="14"/>
        <v>0</v>
      </c>
      <c r="L103" s="95">
        <f t="shared" si="14"/>
        <v>0</v>
      </c>
      <c r="M103" s="95">
        <f t="shared" si="14"/>
        <v>0</v>
      </c>
      <c r="N103" s="95">
        <f t="shared" si="14"/>
        <v>0</v>
      </c>
      <c r="O103" s="95">
        <f t="shared" si="14"/>
        <v>0</v>
      </c>
      <c r="P103" s="95">
        <f t="shared" si="14"/>
        <v>1818</v>
      </c>
      <c r="Q103" s="69">
        <f>SUM(Q104)</f>
        <v>0</v>
      </c>
      <c r="R103" s="69">
        <f>SUM(R104)</f>
        <v>418.43</v>
      </c>
      <c r="S103" s="70">
        <v>0</v>
      </c>
    </row>
    <row r="104" spans="1:19" s="78" customFormat="1" ht="19.5" customHeight="1">
      <c r="A104" s="71"/>
      <c r="B104" s="65"/>
      <c r="C104" s="65">
        <v>400</v>
      </c>
      <c r="D104" s="66"/>
      <c r="E104" s="75" t="s">
        <v>400</v>
      </c>
      <c r="F104" s="96">
        <v>45000</v>
      </c>
      <c r="G104" s="96"/>
      <c r="H104" s="96">
        <v>20000</v>
      </c>
      <c r="I104" s="96"/>
      <c r="J104" s="96"/>
      <c r="K104" s="96"/>
      <c r="L104" s="96"/>
      <c r="M104" s="96"/>
      <c r="N104" s="96"/>
      <c r="O104" s="96"/>
      <c r="P104" s="96">
        <v>1818</v>
      </c>
      <c r="Q104" s="76">
        <v>0</v>
      </c>
      <c r="R104" s="97">
        <v>418.43</v>
      </c>
      <c r="S104" s="77">
        <v>0</v>
      </c>
    </row>
    <row r="105" spans="1:19" s="86" customFormat="1" ht="10.5" customHeight="1">
      <c r="A105" s="71"/>
      <c r="B105" s="83">
        <v>90095</v>
      </c>
      <c r="C105" s="83"/>
      <c r="D105" s="84"/>
      <c r="E105" s="85" t="s">
        <v>97</v>
      </c>
      <c r="F105" s="95">
        <f t="shared" si="14"/>
        <v>45000</v>
      </c>
      <c r="G105" s="95">
        <f t="shared" si="14"/>
        <v>0</v>
      </c>
      <c r="H105" s="95">
        <f t="shared" si="14"/>
        <v>20000</v>
      </c>
      <c r="I105" s="95">
        <f t="shared" si="14"/>
        <v>0</v>
      </c>
      <c r="J105" s="95">
        <f t="shared" si="14"/>
        <v>0</v>
      </c>
      <c r="K105" s="95">
        <f t="shared" si="14"/>
        <v>0</v>
      </c>
      <c r="L105" s="95">
        <f t="shared" si="14"/>
        <v>0</v>
      </c>
      <c r="M105" s="95">
        <f t="shared" si="14"/>
        <v>0</v>
      </c>
      <c r="N105" s="95">
        <f t="shared" si="14"/>
        <v>0</v>
      </c>
      <c r="O105" s="95">
        <f t="shared" si="14"/>
        <v>0</v>
      </c>
      <c r="P105" s="95">
        <f t="shared" si="14"/>
        <v>1818</v>
      </c>
      <c r="Q105" s="69">
        <f>SUM(Q106)</f>
        <v>16475</v>
      </c>
      <c r="R105" s="69">
        <f>SUM(R106)</f>
        <v>16475.41</v>
      </c>
      <c r="S105" s="70">
        <f>ROUND((R105/Q105)*100,2)</f>
        <v>100</v>
      </c>
    </row>
    <row r="106" spans="1:19" s="78" customFormat="1" ht="19.5" customHeight="1">
      <c r="A106" s="71"/>
      <c r="B106" s="65"/>
      <c r="C106" s="65">
        <v>870</v>
      </c>
      <c r="D106" s="66"/>
      <c r="E106" s="75" t="s">
        <v>184</v>
      </c>
      <c r="F106" s="96">
        <v>45000</v>
      </c>
      <c r="G106" s="96"/>
      <c r="H106" s="96">
        <v>20000</v>
      </c>
      <c r="I106" s="96"/>
      <c r="J106" s="96"/>
      <c r="K106" s="96"/>
      <c r="L106" s="96"/>
      <c r="M106" s="96"/>
      <c r="N106" s="96"/>
      <c r="O106" s="96"/>
      <c r="P106" s="96">
        <v>1818</v>
      </c>
      <c r="Q106" s="76">
        <v>16475</v>
      </c>
      <c r="R106" s="97">
        <v>16475.41</v>
      </c>
      <c r="S106" s="77">
        <f>ROUND((R106/Q106)*100,2)</f>
        <v>100</v>
      </c>
    </row>
    <row r="107" spans="1:19" s="112" customFormat="1" ht="11.25">
      <c r="A107" s="526" t="s">
        <v>209</v>
      </c>
      <c r="B107" s="527"/>
      <c r="C107" s="527"/>
      <c r="D107" s="527"/>
      <c r="E107" s="527"/>
      <c r="F107" s="110" t="e">
        <f>SUM(F12,F18,F26,#REF!,F29,F59,F63,#REF!,#REF!,#REF!)</f>
        <v>#REF!</v>
      </c>
      <c r="G107" s="110" t="e">
        <f>SUM(G12,G18,G26,#REF!,G29,G59,G63,#REF!,#REF!,#REF!)</f>
        <v>#REF!</v>
      </c>
      <c r="H107" s="110" t="e">
        <f>SUM(H12,H18,H26,#REF!,H29,H59,H63,#REF!,#REF!,#REF!)</f>
        <v>#REF!</v>
      </c>
      <c r="I107" s="110" t="e">
        <f>SUM(I12,I18,I26,#REF!,I29,I59,I63,#REF!,#REF!,#REF!)</f>
        <v>#REF!</v>
      </c>
      <c r="J107" s="110" t="e">
        <f>SUM(J12,J18,J26,#REF!,J29,J59,J63,#REF!,#REF!,#REF!)</f>
        <v>#REF!</v>
      </c>
      <c r="K107" s="110" t="e">
        <f>SUM(K12,K18,K26,#REF!,K29,K59,K63,#REF!,#REF!,#REF!)</f>
        <v>#REF!</v>
      </c>
      <c r="L107" s="110" t="e">
        <f>SUM(L12,L18,L26,#REF!,L29,L59,L63,#REF!,#REF!,#REF!)</f>
        <v>#REF!</v>
      </c>
      <c r="M107" s="110" t="e">
        <f>SUM(M12,M18,M26,#REF!,M29,M59,M63,#REF!,#REF!,#REF!)</f>
        <v>#REF!</v>
      </c>
      <c r="N107" s="110" t="e">
        <f>SUM(N12,N18,N26,#REF!,N29,N59,N63,#REF!,#REF!,#REF!)</f>
        <v>#REF!</v>
      </c>
      <c r="O107" s="110" t="e">
        <f>SUM(O12,O18,O26,#REF!,O29,O59,O63,#REF!,#REF!,#REF!)</f>
        <v>#REF!</v>
      </c>
      <c r="P107" s="110" t="e">
        <f>SUM(P12,P18,P26,#REF!,P29,P59,P63,#REF!,#REF!,#REF!)</f>
        <v>#REF!</v>
      </c>
      <c r="Q107" s="110">
        <f>SUM(Q7,Q12,Q18,Q26,Q31,Q59,Q63,Q83,Q94,Q99)</f>
        <v>2844935.2</v>
      </c>
      <c r="R107" s="110">
        <f>SUM(R7,R12,R18,R26,R31,R59,R63,R83,R94,R99)</f>
        <v>3277226.55</v>
      </c>
      <c r="S107" s="111">
        <f>ROUND((R107/Q107)*100,2)</f>
        <v>115.2</v>
      </c>
    </row>
    <row r="108" spans="1:19" s="112" customFormat="1" ht="11.25">
      <c r="A108" s="113" t="s">
        <v>111</v>
      </c>
      <c r="B108" s="114"/>
      <c r="C108" s="115"/>
      <c r="D108" s="116"/>
      <c r="E108" s="116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8"/>
      <c r="R108" s="117"/>
      <c r="S108" s="119"/>
    </row>
    <row r="109" spans="1:19" s="101" customFormat="1" ht="9">
      <c r="A109" s="87">
        <v>758</v>
      </c>
      <c r="B109" s="120"/>
      <c r="C109" s="121"/>
      <c r="D109" s="122"/>
      <c r="E109" s="90" t="s">
        <v>103</v>
      </c>
      <c r="F109" s="69" t="e">
        <f>SUM(F110,#REF!,F112)</f>
        <v>#REF!</v>
      </c>
      <c r="G109" s="69" t="e">
        <f>SUM(G110,#REF!,G112)</f>
        <v>#REF!</v>
      </c>
      <c r="H109" s="69" t="e">
        <f>SUM(H110,#REF!,H112)</f>
        <v>#REF!</v>
      </c>
      <c r="I109" s="69" t="e">
        <f>SUM(I110,#REF!,I112)</f>
        <v>#REF!</v>
      </c>
      <c r="J109" s="69" t="e">
        <f>SUM(J110,#REF!,J112)</f>
        <v>#REF!</v>
      </c>
      <c r="K109" s="69" t="e">
        <f>SUM(K110,#REF!,K112)</f>
        <v>#REF!</v>
      </c>
      <c r="L109" s="69" t="e">
        <f>SUM(L110,#REF!,L112)</f>
        <v>#REF!</v>
      </c>
      <c r="M109" s="69" t="e">
        <f>SUM(M110,#REF!,M112)</f>
        <v>#REF!</v>
      </c>
      <c r="N109" s="69" t="e">
        <f>SUM(N110,#REF!,N112)</f>
        <v>#REF!</v>
      </c>
      <c r="O109" s="69" t="e">
        <f>SUM(O110,#REF!,O112)</f>
        <v>#REF!</v>
      </c>
      <c r="P109" s="69" t="e">
        <f>SUM(P110,#REF!,P112)</f>
        <v>#REF!</v>
      </c>
      <c r="Q109" s="69">
        <f>SUM(Q110,Q112,Q114)</f>
        <v>6258200</v>
      </c>
      <c r="R109" s="69">
        <f>SUM(R110,R112,R114)</f>
        <v>6258200</v>
      </c>
      <c r="S109" s="70">
        <f aca="true" t="shared" si="15" ref="S109:S116">ROUND((R109/Q109)*100,2)</f>
        <v>100</v>
      </c>
    </row>
    <row r="110" spans="1:19" s="86" customFormat="1" ht="18.75" customHeight="1">
      <c r="A110" s="71"/>
      <c r="B110" s="83">
        <v>75801</v>
      </c>
      <c r="C110" s="83"/>
      <c r="D110" s="84"/>
      <c r="E110" s="85" t="s">
        <v>112</v>
      </c>
      <c r="F110" s="74">
        <f aca="true" t="shared" si="16" ref="F110:P110">SUM(F111)</f>
        <v>2802146</v>
      </c>
      <c r="G110" s="74">
        <f t="shared" si="16"/>
        <v>0</v>
      </c>
      <c r="H110" s="74">
        <f t="shared" si="16"/>
        <v>0</v>
      </c>
      <c r="I110" s="74">
        <f t="shared" si="16"/>
        <v>0</v>
      </c>
      <c r="J110" s="74">
        <f t="shared" si="16"/>
        <v>39110</v>
      </c>
      <c r="K110" s="74">
        <f t="shared" si="16"/>
        <v>0</v>
      </c>
      <c r="L110" s="74">
        <f t="shared" si="16"/>
        <v>0</v>
      </c>
      <c r="M110" s="74">
        <f t="shared" si="16"/>
        <v>1200</v>
      </c>
      <c r="N110" s="74">
        <f t="shared" si="16"/>
        <v>0</v>
      </c>
      <c r="O110" s="74">
        <f t="shared" si="16"/>
        <v>4362</v>
      </c>
      <c r="P110" s="74">
        <f t="shared" si="16"/>
        <v>0</v>
      </c>
      <c r="Q110" s="69">
        <f>SUM(Q111:Q111)</f>
        <v>3665339</v>
      </c>
      <c r="R110" s="69">
        <f>SUM(R111:R111)</f>
        <v>3665339</v>
      </c>
      <c r="S110" s="70">
        <f t="shared" si="15"/>
        <v>100</v>
      </c>
    </row>
    <row r="111" spans="1:19" s="78" customFormat="1" ht="9.75">
      <c r="A111" s="71"/>
      <c r="B111" s="65"/>
      <c r="C111" s="65">
        <v>2920</v>
      </c>
      <c r="D111" s="66"/>
      <c r="E111" s="75" t="s">
        <v>210</v>
      </c>
      <c r="F111" s="68">
        <v>2802146</v>
      </c>
      <c r="G111" s="68"/>
      <c r="H111" s="68"/>
      <c r="I111" s="68"/>
      <c r="J111" s="68">
        <v>39110</v>
      </c>
      <c r="K111" s="68"/>
      <c r="L111" s="68"/>
      <c r="M111" s="68">
        <v>1200</v>
      </c>
      <c r="N111" s="68"/>
      <c r="O111" s="68">
        <v>4362</v>
      </c>
      <c r="P111" s="68"/>
      <c r="Q111" s="76">
        <v>3665339</v>
      </c>
      <c r="R111" s="76">
        <v>3665339</v>
      </c>
      <c r="S111" s="77">
        <f t="shared" si="15"/>
        <v>100</v>
      </c>
    </row>
    <row r="112" spans="1:19" s="86" customFormat="1" ht="18">
      <c r="A112" s="71"/>
      <c r="B112" s="83">
        <v>75807</v>
      </c>
      <c r="C112" s="83"/>
      <c r="D112" s="84"/>
      <c r="E112" s="85" t="s">
        <v>211</v>
      </c>
      <c r="F112" s="74">
        <f aca="true" t="shared" si="17" ref="F112:P112">SUM(F113)</f>
        <v>111636</v>
      </c>
      <c r="G112" s="74">
        <f t="shared" si="17"/>
        <v>0</v>
      </c>
      <c r="H112" s="74">
        <f t="shared" si="17"/>
        <v>1751</v>
      </c>
      <c r="I112" s="74">
        <f t="shared" si="17"/>
        <v>0</v>
      </c>
      <c r="J112" s="74">
        <f t="shared" si="17"/>
        <v>0</v>
      </c>
      <c r="K112" s="74">
        <f t="shared" si="17"/>
        <v>0</v>
      </c>
      <c r="L112" s="74">
        <f t="shared" si="17"/>
        <v>0</v>
      </c>
      <c r="M112" s="74">
        <f t="shared" si="17"/>
        <v>2457</v>
      </c>
      <c r="N112" s="74">
        <f t="shared" si="17"/>
        <v>0</v>
      </c>
      <c r="O112" s="74">
        <f t="shared" si="17"/>
        <v>0</v>
      </c>
      <c r="P112" s="74">
        <f t="shared" si="17"/>
        <v>0</v>
      </c>
      <c r="Q112" s="69">
        <f>SUM(Q113:Q113)</f>
        <v>2565113</v>
      </c>
      <c r="R112" s="69">
        <f>SUM(R113:R113)</f>
        <v>2565113</v>
      </c>
      <c r="S112" s="70">
        <f t="shared" si="15"/>
        <v>100</v>
      </c>
    </row>
    <row r="113" spans="1:19" s="78" customFormat="1" ht="9.75">
      <c r="A113" s="71"/>
      <c r="B113" s="65"/>
      <c r="C113" s="65">
        <v>2920</v>
      </c>
      <c r="D113" s="66"/>
      <c r="E113" s="75" t="s">
        <v>210</v>
      </c>
      <c r="F113" s="68">
        <v>111636</v>
      </c>
      <c r="G113" s="68"/>
      <c r="H113" s="68">
        <v>1751</v>
      </c>
      <c r="I113" s="68"/>
      <c r="J113" s="68"/>
      <c r="K113" s="68"/>
      <c r="L113" s="68"/>
      <c r="M113" s="68">
        <v>2457</v>
      </c>
      <c r="N113" s="68"/>
      <c r="O113" s="68"/>
      <c r="P113" s="68"/>
      <c r="Q113" s="76">
        <v>2565113</v>
      </c>
      <c r="R113" s="76">
        <v>2565113</v>
      </c>
      <c r="S113" s="77">
        <f t="shared" si="15"/>
        <v>100</v>
      </c>
    </row>
    <row r="114" spans="1:19" s="86" customFormat="1" ht="18">
      <c r="A114" s="71"/>
      <c r="B114" s="83">
        <v>75831</v>
      </c>
      <c r="C114" s="83"/>
      <c r="D114" s="84"/>
      <c r="E114" s="85" t="s">
        <v>212</v>
      </c>
      <c r="F114" s="74">
        <f aca="true" t="shared" si="18" ref="F114:P114">SUM(F115)</f>
        <v>111636</v>
      </c>
      <c r="G114" s="74">
        <f t="shared" si="18"/>
        <v>0</v>
      </c>
      <c r="H114" s="74">
        <f t="shared" si="18"/>
        <v>1751</v>
      </c>
      <c r="I114" s="74">
        <f t="shared" si="18"/>
        <v>0</v>
      </c>
      <c r="J114" s="74">
        <f t="shared" si="18"/>
        <v>0</v>
      </c>
      <c r="K114" s="74">
        <f t="shared" si="18"/>
        <v>0</v>
      </c>
      <c r="L114" s="74">
        <f t="shared" si="18"/>
        <v>0</v>
      </c>
      <c r="M114" s="74">
        <f t="shared" si="18"/>
        <v>2457</v>
      </c>
      <c r="N114" s="74">
        <f t="shared" si="18"/>
        <v>0</v>
      </c>
      <c r="O114" s="74">
        <f t="shared" si="18"/>
        <v>0</v>
      </c>
      <c r="P114" s="74">
        <f t="shared" si="18"/>
        <v>0</v>
      </c>
      <c r="Q114" s="69">
        <f>SUM(Q115:Q115)</f>
        <v>27748</v>
      </c>
      <c r="R114" s="69">
        <f>SUM(R115:R115)</f>
        <v>27748</v>
      </c>
      <c r="S114" s="70">
        <f t="shared" si="15"/>
        <v>100</v>
      </c>
    </row>
    <row r="115" spans="1:19" s="78" customFormat="1" ht="9.75">
      <c r="A115" s="71"/>
      <c r="B115" s="65"/>
      <c r="C115" s="65">
        <v>2920</v>
      </c>
      <c r="D115" s="66"/>
      <c r="E115" s="75" t="s">
        <v>210</v>
      </c>
      <c r="F115" s="68">
        <v>111636</v>
      </c>
      <c r="G115" s="68"/>
      <c r="H115" s="68">
        <v>1751</v>
      </c>
      <c r="I115" s="68"/>
      <c r="J115" s="68"/>
      <c r="K115" s="68"/>
      <c r="L115" s="68"/>
      <c r="M115" s="68">
        <v>2457</v>
      </c>
      <c r="N115" s="68"/>
      <c r="O115" s="68"/>
      <c r="P115" s="68"/>
      <c r="Q115" s="76">
        <v>27748</v>
      </c>
      <c r="R115" s="76">
        <v>27748</v>
      </c>
      <c r="S115" s="77">
        <f t="shared" si="15"/>
        <v>100</v>
      </c>
    </row>
    <row r="116" spans="1:19" s="112" customFormat="1" ht="11.25">
      <c r="A116" s="544" t="s">
        <v>213</v>
      </c>
      <c r="B116" s="545"/>
      <c r="C116" s="545"/>
      <c r="D116" s="545"/>
      <c r="E116" s="546"/>
      <c r="F116" s="123" t="e">
        <f>SUM(F110,#REF!,F112)</f>
        <v>#REF!</v>
      </c>
      <c r="G116" s="123" t="e">
        <f>SUM(G110,#REF!,G112)</f>
        <v>#REF!</v>
      </c>
      <c r="H116" s="123" t="e">
        <f>SUM(H110,#REF!,H112)</f>
        <v>#REF!</v>
      </c>
      <c r="I116" s="123" t="e">
        <f>SUM(I110,#REF!,I112)</f>
        <v>#REF!</v>
      </c>
      <c r="J116" s="123" t="e">
        <f>SUM(J110,#REF!,J112)</f>
        <v>#REF!</v>
      </c>
      <c r="K116" s="123" t="e">
        <f>SUM(K110,#REF!,K112)</f>
        <v>#REF!</v>
      </c>
      <c r="L116" s="123" t="e">
        <f>SUM(L110,#REF!,L112)</f>
        <v>#REF!</v>
      </c>
      <c r="M116" s="123" t="e">
        <f>SUM(M110,#REF!,M112)</f>
        <v>#REF!</v>
      </c>
      <c r="N116" s="123" t="e">
        <f>SUM(N110,#REF!,N112)</f>
        <v>#REF!</v>
      </c>
      <c r="O116" s="123" t="e">
        <f>SUM(O110,#REF!,O112)</f>
        <v>#REF!</v>
      </c>
      <c r="P116" s="123" t="e">
        <f>SUM(P110,#REF!,P112)</f>
        <v>#REF!</v>
      </c>
      <c r="Q116" s="118">
        <f>SUM(Q109)</f>
        <v>6258200</v>
      </c>
      <c r="R116" s="118">
        <f>SUM(R109)</f>
        <v>6258200</v>
      </c>
      <c r="S116" s="119">
        <f t="shared" si="15"/>
        <v>100</v>
      </c>
    </row>
    <row r="117" spans="1:19" s="125" customFormat="1" ht="10.5" customHeight="1">
      <c r="A117" s="124" t="s">
        <v>113</v>
      </c>
      <c r="B117" s="114"/>
      <c r="C117" s="115"/>
      <c r="D117" s="116"/>
      <c r="E117" s="116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8"/>
      <c r="R117" s="117"/>
      <c r="S117" s="119"/>
    </row>
    <row r="118" spans="1:19" s="46" customFormat="1" ht="11.25">
      <c r="A118" s="126">
        <v>10</v>
      </c>
      <c r="B118" s="127"/>
      <c r="C118" s="127"/>
      <c r="D118" s="127"/>
      <c r="E118" s="67" t="s">
        <v>94</v>
      </c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69">
        <f>SUM(Q119,)</f>
        <v>10539</v>
      </c>
      <c r="R118" s="69">
        <f>SUM(R119)</f>
        <v>10538.19</v>
      </c>
      <c r="S118" s="70">
        <f>ROUND((R118/Q118)*100,2)</f>
        <v>99.99</v>
      </c>
    </row>
    <row r="119" spans="1:19" s="46" customFormat="1" ht="9.75">
      <c r="A119" s="71"/>
      <c r="B119" s="128">
        <v>1095</v>
      </c>
      <c r="C119" s="83"/>
      <c r="D119" s="84"/>
      <c r="E119" s="73" t="s">
        <v>97</v>
      </c>
      <c r="F119" s="74">
        <f aca="true" t="shared" si="19" ref="F119:R119">SUM(F120:F120)</f>
        <v>140000</v>
      </c>
      <c r="G119" s="74">
        <f t="shared" si="19"/>
        <v>0</v>
      </c>
      <c r="H119" s="74">
        <f t="shared" si="19"/>
        <v>0</v>
      </c>
      <c r="I119" s="74">
        <f t="shared" si="19"/>
        <v>0</v>
      </c>
      <c r="J119" s="74">
        <f t="shared" si="19"/>
        <v>0</v>
      </c>
      <c r="K119" s="74">
        <f t="shared" si="19"/>
        <v>0</v>
      </c>
      <c r="L119" s="74">
        <f t="shared" si="19"/>
        <v>0</v>
      </c>
      <c r="M119" s="74">
        <f t="shared" si="19"/>
        <v>0</v>
      </c>
      <c r="N119" s="74">
        <f t="shared" si="19"/>
        <v>0</v>
      </c>
      <c r="O119" s="74">
        <f t="shared" si="19"/>
        <v>0</v>
      </c>
      <c r="P119" s="74">
        <f t="shared" si="19"/>
        <v>0</v>
      </c>
      <c r="Q119" s="69">
        <f t="shared" si="19"/>
        <v>10539</v>
      </c>
      <c r="R119" s="74">
        <f t="shared" si="19"/>
        <v>10538.19</v>
      </c>
      <c r="S119" s="70">
        <f>ROUND((R119/Q119)*100,2)</f>
        <v>99.99</v>
      </c>
    </row>
    <row r="120" spans="1:19" s="46" customFormat="1" ht="48.75">
      <c r="A120" s="71"/>
      <c r="B120" s="65"/>
      <c r="C120" s="65">
        <v>2010</v>
      </c>
      <c r="D120" s="66"/>
      <c r="E120" s="75" t="s">
        <v>214</v>
      </c>
      <c r="F120" s="68">
        <v>140000</v>
      </c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76">
        <v>10539</v>
      </c>
      <c r="R120" s="76">
        <v>10538.19</v>
      </c>
      <c r="S120" s="263">
        <f>ROUND((R120/Q120)*100,2)</f>
        <v>99.99</v>
      </c>
    </row>
    <row r="121" spans="1:19" s="92" customFormat="1" ht="9">
      <c r="A121" s="87">
        <v>750</v>
      </c>
      <c r="B121" s="88"/>
      <c r="C121" s="88"/>
      <c r="D121" s="89"/>
      <c r="E121" s="90" t="s">
        <v>100</v>
      </c>
      <c r="F121" s="105">
        <f aca="true" t="shared" si="20" ref="F121:P122">SUM(F122)</f>
        <v>37050</v>
      </c>
      <c r="G121" s="105">
        <f t="shared" si="20"/>
        <v>0</v>
      </c>
      <c r="H121" s="105">
        <f t="shared" si="20"/>
        <v>0</v>
      </c>
      <c r="I121" s="105">
        <f t="shared" si="20"/>
        <v>0</v>
      </c>
      <c r="J121" s="105">
        <f t="shared" si="20"/>
        <v>0</v>
      </c>
      <c r="K121" s="105">
        <f t="shared" si="20"/>
        <v>0</v>
      </c>
      <c r="L121" s="105">
        <f t="shared" si="20"/>
        <v>0</v>
      </c>
      <c r="M121" s="105">
        <f t="shared" si="20"/>
        <v>0</v>
      </c>
      <c r="N121" s="105">
        <f t="shared" si="20"/>
        <v>0</v>
      </c>
      <c r="O121" s="105">
        <f t="shared" si="20"/>
        <v>0</v>
      </c>
      <c r="P121" s="105">
        <f t="shared" si="20"/>
        <v>0</v>
      </c>
      <c r="Q121" s="91">
        <f>SUM(Q122:Q122)</f>
        <v>70360</v>
      </c>
      <c r="R121" s="91">
        <f>SUM(R122:R122)</f>
        <v>70360</v>
      </c>
      <c r="S121" s="70">
        <f aca="true" t="shared" si="21" ref="S121:S134">ROUND((R121/Q121)*100,2)</f>
        <v>100</v>
      </c>
    </row>
    <row r="122" spans="1:19" s="86" customFormat="1" ht="9">
      <c r="A122" s="71"/>
      <c r="B122" s="83">
        <v>75011</v>
      </c>
      <c r="C122" s="83"/>
      <c r="D122" s="84" t="s">
        <v>215</v>
      </c>
      <c r="E122" s="85" t="s">
        <v>152</v>
      </c>
      <c r="F122" s="95">
        <f t="shared" si="20"/>
        <v>37050</v>
      </c>
      <c r="G122" s="95">
        <f t="shared" si="20"/>
        <v>0</v>
      </c>
      <c r="H122" s="95">
        <f t="shared" si="20"/>
        <v>0</v>
      </c>
      <c r="I122" s="95">
        <f t="shared" si="20"/>
        <v>0</v>
      </c>
      <c r="J122" s="95">
        <f t="shared" si="20"/>
        <v>0</v>
      </c>
      <c r="K122" s="95">
        <f t="shared" si="20"/>
        <v>0</v>
      </c>
      <c r="L122" s="95">
        <f t="shared" si="20"/>
        <v>0</v>
      </c>
      <c r="M122" s="95">
        <f t="shared" si="20"/>
        <v>0</v>
      </c>
      <c r="N122" s="95">
        <f t="shared" si="20"/>
        <v>0</v>
      </c>
      <c r="O122" s="95">
        <f t="shared" si="20"/>
        <v>0</v>
      </c>
      <c r="P122" s="95">
        <f t="shared" si="20"/>
        <v>0</v>
      </c>
      <c r="Q122" s="91">
        <f>SUM(Q123:Q123)</f>
        <v>70360</v>
      </c>
      <c r="R122" s="91">
        <f>SUM(R123:R123)</f>
        <v>70360</v>
      </c>
      <c r="S122" s="70">
        <f t="shared" si="21"/>
        <v>100</v>
      </c>
    </row>
    <row r="123" spans="1:19" s="78" customFormat="1" ht="48.75">
      <c r="A123" s="71"/>
      <c r="B123" s="65"/>
      <c r="C123" s="65">
        <v>2010</v>
      </c>
      <c r="D123" s="66"/>
      <c r="E123" s="75" t="s">
        <v>216</v>
      </c>
      <c r="F123" s="96">
        <v>37050</v>
      </c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76">
        <v>70360</v>
      </c>
      <c r="R123" s="97">
        <v>70360</v>
      </c>
      <c r="S123" s="77">
        <f t="shared" si="21"/>
        <v>100</v>
      </c>
    </row>
    <row r="124" spans="1:19" s="101" customFormat="1" ht="27">
      <c r="A124" s="79">
        <v>751</v>
      </c>
      <c r="B124" s="99"/>
      <c r="C124" s="99"/>
      <c r="D124" s="100"/>
      <c r="E124" s="67" t="s">
        <v>114</v>
      </c>
      <c r="F124" s="98" t="e">
        <f>SUM(F125,#REF!,#REF!)</f>
        <v>#REF!</v>
      </c>
      <c r="G124" s="98" t="e">
        <f>SUM(G125,#REF!,#REF!)</f>
        <v>#REF!</v>
      </c>
      <c r="H124" s="98" t="e">
        <f>SUM(H125,#REF!,#REF!)</f>
        <v>#REF!</v>
      </c>
      <c r="I124" s="98" t="e">
        <f>SUM(I125,#REF!,#REF!)</f>
        <v>#REF!</v>
      </c>
      <c r="J124" s="98" t="e">
        <f>SUM(J125,#REF!,#REF!)</f>
        <v>#REF!</v>
      </c>
      <c r="K124" s="98" t="e">
        <f>SUM(K125,#REF!,#REF!)</f>
        <v>#REF!</v>
      </c>
      <c r="L124" s="98" t="e">
        <f>SUM(L125,#REF!,#REF!)</f>
        <v>#REF!</v>
      </c>
      <c r="M124" s="98" t="e">
        <f>SUM(M125,#REF!,#REF!)</f>
        <v>#REF!</v>
      </c>
      <c r="N124" s="98" t="e">
        <f>SUM(N125,#REF!,#REF!)</f>
        <v>#REF!</v>
      </c>
      <c r="O124" s="98" t="e">
        <f>SUM(O125,#REF!,#REF!)</f>
        <v>#REF!</v>
      </c>
      <c r="P124" s="98" t="e">
        <f>SUM(P125,#REF!,#REF!)</f>
        <v>#REF!</v>
      </c>
      <c r="Q124" s="98">
        <f>SUM(Q125)</f>
        <v>951</v>
      </c>
      <c r="R124" s="98">
        <f>SUM(R125)</f>
        <v>951</v>
      </c>
      <c r="S124" s="70">
        <f t="shared" si="21"/>
        <v>100</v>
      </c>
    </row>
    <row r="125" spans="1:19" s="86" customFormat="1" ht="21" customHeight="1">
      <c r="A125" s="71"/>
      <c r="B125" s="83">
        <v>75101</v>
      </c>
      <c r="C125" s="83"/>
      <c r="D125" s="84" t="s">
        <v>217</v>
      </c>
      <c r="E125" s="85" t="s">
        <v>115</v>
      </c>
      <c r="F125" s="95">
        <f aca="true" t="shared" si="22" ref="F125:P125">SUM(F126)</f>
        <v>858</v>
      </c>
      <c r="G125" s="95">
        <f t="shared" si="22"/>
        <v>0</v>
      </c>
      <c r="H125" s="95">
        <f t="shared" si="22"/>
        <v>0</v>
      </c>
      <c r="I125" s="95">
        <f t="shared" si="22"/>
        <v>0</v>
      </c>
      <c r="J125" s="95">
        <f t="shared" si="22"/>
        <v>0</v>
      </c>
      <c r="K125" s="95">
        <f t="shared" si="22"/>
        <v>0</v>
      </c>
      <c r="L125" s="95">
        <f t="shared" si="22"/>
        <v>0</v>
      </c>
      <c r="M125" s="95">
        <f t="shared" si="22"/>
        <v>0</v>
      </c>
      <c r="N125" s="95">
        <f t="shared" si="22"/>
        <v>0</v>
      </c>
      <c r="O125" s="95">
        <f t="shared" si="22"/>
        <v>0</v>
      </c>
      <c r="P125" s="95">
        <f t="shared" si="22"/>
        <v>0</v>
      </c>
      <c r="Q125" s="69">
        <f>SUM(Q126:Q126)</f>
        <v>951</v>
      </c>
      <c r="R125" s="69">
        <f>SUM(R126:R126)</f>
        <v>951</v>
      </c>
      <c r="S125" s="70">
        <f t="shared" si="21"/>
        <v>100</v>
      </c>
    </row>
    <row r="126" spans="1:19" s="78" customFormat="1" ht="48.75">
      <c r="A126" s="71"/>
      <c r="B126" s="65"/>
      <c r="C126" s="65">
        <v>2010</v>
      </c>
      <c r="D126" s="66"/>
      <c r="E126" s="75" t="s">
        <v>216</v>
      </c>
      <c r="F126" s="96">
        <v>858</v>
      </c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76">
        <v>951</v>
      </c>
      <c r="R126" s="97">
        <v>951</v>
      </c>
      <c r="S126" s="77">
        <f t="shared" si="21"/>
        <v>100</v>
      </c>
    </row>
    <row r="127" spans="1:19" s="92" customFormat="1" ht="9">
      <c r="A127" s="87">
        <v>852</v>
      </c>
      <c r="B127" s="88"/>
      <c r="C127" s="88"/>
      <c r="D127" s="89"/>
      <c r="E127" s="90" t="s">
        <v>107</v>
      </c>
      <c r="F127" s="105">
        <f aca="true" t="shared" si="23" ref="F127:P127">SUM(F128)</f>
        <v>0</v>
      </c>
      <c r="G127" s="105">
        <f t="shared" si="23"/>
        <v>2078</v>
      </c>
      <c r="H127" s="105">
        <f t="shared" si="23"/>
        <v>0</v>
      </c>
      <c r="I127" s="105">
        <f t="shared" si="23"/>
        <v>0</v>
      </c>
      <c r="J127" s="105">
        <f t="shared" si="23"/>
        <v>895</v>
      </c>
      <c r="K127" s="105">
        <f t="shared" si="23"/>
        <v>0</v>
      </c>
      <c r="L127" s="105">
        <f t="shared" si="23"/>
        <v>0</v>
      </c>
      <c r="M127" s="105">
        <f t="shared" si="23"/>
        <v>0</v>
      </c>
      <c r="N127" s="105">
        <f t="shared" si="23"/>
        <v>0</v>
      </c>
      <c r="O127" s="105">
        <f t="shared" si="23"/>
        <v>0</v>
      </c>
      <c r="P127" s="105">
        <f t="shared" si="23"/>
        <v>0</v>
      </c>
      <c r="Q127" s="91">
        <f>SUM(Q128,Q130,Q132)</f>
        <v>1955664</v>
      </c>
      <c r="R127" s="91">
        <f>SUM(R128,R130,R132)</f>
        <v>1949334.49</v>
      </c>
      <c r="S127" s="70">
        <f t="shared" si="21"/>
        <v>99.68</v>
      </c>
    </row>
    <row r="128" spans="1:19" s="86" customFormat="1" ht="37.5" customHeight="1">
      <c r="A128" s="71"/>
      <c r="B128" s="83">
        <v>85212</v>
      </c>
      <c r="C128" s="83"/>
      <c r="D128" s="84" t="s">
        <v>215</v>
      </c>
      <c r="E128" s="73" t="s">
        <v>432</v>
      </c>
      <c r="F128" s="95">
        <f aca="true" t="shared" si="24" ref="F128:R128">SUM(F129:F129)</f>
        <v>0</v>
      </c>
      <c r="G128" s="95">
        <f t="shared" si="24"/>
        <v>2078</v>
      </c>
      <c r="H128" s="95">
        <f t="shared" si="24"/>
        <v>0</v>
      </c>
      <c r="I128" s="95">
        <f t="shared" si="24"/>
        <v>0</v>
      </c>
      <c r="J128" s="95">
        <f t="shared" si="24"/>
        <v>895</v>
      </c>
      <c r="K128" s="95">
        <f t="shared" si="24"/>
        <v>0</v>
      </c>
      <c r="L128" s="95">
        <f t="shared" si="24"/>
        <v>0</v>
      </c>
      <c r="M128" s="95">
        <f t="shared" si="24"/>
        <v>0</v>
      </c>
      <c r="N128" s="95">
        <f t="shared" si="24"/>
        <v>0</v>
      </c>
      <c r="O128" s="95">
        <f t="shared" si="24"/>
        <v>0</v>
      </c>
      <c r="P128" s="95">
        <f t="shared" si="24"/>
        <v>0</v>
      </c>
      <c r="Q128" s="91">
        <f t="shared" si="24"/>
        <v>1878342</v>
      </c>
      <c r="R128" s="91">
        <f t="shared" si="24"/>
        <v>1876136.54</v>
      </c>
      <c r="S128" s="70">
        <f t="shared" si="21"/>
        <v>99.88</v>
      </c>
    </row>
    <row r="129" spans="1:19" s="134" customFormat="1" ht="48.75">
      <c r="A129" s="129"/>
      <c r="B129" s="130"/>
      <c r="C129" s="130">
        <v>2010</v>
      </c>
      <c r="D129" s="131"/>
      <c r="E129" s="75" t="s">
        <v>216</v>
      </c>
      <c r="F129" s="97">
        <v>0</v>
      </c>
      <c r="G129" s="97">
        <v>2078</v>
      </c>
      <c r="H129" s="97"/>
      <c r="I129" s="97"/>
      <c r="J129" s="97">
        <v>895</v>
      </c>
      <c r="K129" s="97"/>
      <c r="L129" s="97"/>
      <c r="M129" s="97"/>
      <c r="N129" s="97"/>
      <c r="O129" s="97"/>
      <c r="P129" s="97"/>
      <c r="Q129" s="132">
        <v>1878342</v>
      </c>
      <c r="R129" s="133">
        <v>1876136.54</v>
      </c>
      <c r="S129" s="77">
        <f t="shared" si="21"/>
        <v>99.88</v>
      </c>
    </row>
    <row r="130" spans="1:19" s="86" customFormat="1" ht="54.75" customHeight="1">
      <c r="A130" s="71"/>
      <c r="B130" s="83">
        <v>85213</v>
      </c>
      <c r="C130" s="83"/>
      <c r="D130" s="84" t="s">
        <v>215</v>
      </c>
      <c r="E130" s="85" t="s">
        <v>303</v>
      </c>
      <c r="F130" s="95">
        <f aca="true" t="shared" si="25" ref="F130:P130">SUM(F131)</f>
        <v>9018</v>
      </c>
      <c r="G130" s="95">
        <f t="shared" si="25"/>
        <v>0</v>
      </c>
      <c r="H130" s="95">
        <f t="shared" si="25"/>
        <v>0</v>
      </c>
      <c r="I130" s="95">
        <f t="shared" si="25"/>
        <v>0</v>
      </c>
      <c r="J130" s="95">
        <f t="shared" si="25"/>
        <v>0</v>
      </c>
      <c r="K130" s="95">
        <f t="shared" si="25"/>
        <v>0</v>
      </c>
      <c r="L130" s="95">
        <f t="shared" si="25"/>
        <v>0</v>
      </c>
      <c r="M130" s="95">
        <f t="shared" si="25"/>
        <v>-2018</v>
      </c>
      <c r="N130" s="95">
        <f t="shared" si="25"/>
        <v>0</v>
      </c>
      <c r="O130" s="95">
        <f t="shared" si="25"/>
        <v>0</v>
      </c>
      <c r="P130" s="95">
        <f t="shared" si="25"/>
        <v>0</v>
      </c>
      <c r="Q130" s="69">
        <f>SUM(Q131:Q131)</f>
        <v>6985</v>
      </c>
      <c r="R130" s="69">
        <f>SUM(R131:R131)</f>
        <v>5745.24</v>
      </c>
      <c r="S130" s="70">
        <f t="shared" si="21"/>
        <v>82.25</v>
      </c>
    </row>
    <row r="131" spans="1:19" s="134" customFormat="1" ht="51" customHeight="1">
      <c r="A131" s="129"/>
      <c r="B131" s="130"/>
      <c r="C131" s="130">
        <v>2010</v>
      </c>
      <c r="D131" s="131"/>
      <c r="E131" s="75" t="s">
        <v>216</v>
      </c>
      <c r="F131" s="97">
        <v>9018</v>
      </c>
      <c r="G131" s="97"/>
      <c r="H131" s="97"/>
      <c r="I131" s="97"/>
      <c r="J131" s="97"/>
      <c r="K131" s="97"/>
      <c r="L131" s="97"/>
      <c r="M131" s="97">
        <v>-2018</v>
      </c>
      <c r="N131" s="97"/>
      <c r="O131" s="97"/>
      <c r="P131" s="97"/>
      <c r="Q131" s="132">
        <v>6985</v>
      </c>
      <c r="R131" s="97">
        <v>5745.24</v>
      </c>
      <c r="S131" s="77">
        <f t="shared" si="21"/>
        <v>82.25</v>
      </c>
    </row>
    <row r="132" spans="1:19" s="86" customFormat="1" ht="19.5" customHeight="1">
      <c r="A132" s="71"/>
      <c r="B132" s="83">
        <v>85214</v>
      </c>
      <c r="C132" s="83"/>
      <c r="D132" s="84" t="s">
        <v>215</v>
      </c>
      <c r="E132" s="85" t="s">
        <v>159</v>
      </c>
      <c r="F132" s="95">
        <f aca="true" t="shared" si="26" ref="F132:P132">SUM(F133)</f>
        <v>254450</v>
      </c>
      <c r="G132" s="95">
        <f t="shared" si="26"/>
        <v>12840</v>
      </c>
      <c r="H132" s="95">
        <f t="shared" si="26"/>
        <v>0</v>
      </c>
      <c r="I132" s="95">
        <f t="shared" si="26"/>
        <v>0</v>
      </c>
      <c r="J132" s="95">
        <f t="shared" si="26"/>
        <v>10682</v>
      </c>
      <c r="K132" s="95">
        <f t="shared" si="26"/>
        <v>0</v>
      </c>
      <c r="L132" s="95">
        <f t="shared" si="26"/>
        <v>0</v>
      </c>
      <c r="M132" s="95">
        <f t="shared" si="26"/>
        <v>-29661</v>
      </c>
      <c r="N132" s="95">
        <f t="shared" si="26"/>
        <v>0</v>
      </c>
      <c r="O132" s="95">
        <f t="shared" si="26"/>
        <v>2200</v>
      </c>
      <c r="P132" s="95">
        <f t="shared" si="26"/>
        <v>0</v>
      </c>
      <c r="Q132" s="69">
        <f>SUM(Q133:Q133)</f>
        <v>70337</v>
      </c>
      <c r="R132" s="69">
        <f>SUM(R133:R133)</f>
        <v>67452.71</v>
      </c>
      <c r="S132" s="70">
        <f t="shared" si="21"/>
        <v>95.9</v>
      </c>
    </row>
    <row r="133" spans="1:19" s="134" customFormat="1" ht="50.25" customHeight="1">
      <c r="A133" s="129"/>
      <c r="B133" s="130"/>
      <c r="C133" s="130">
        <v>2010</v>
      </c>
      <c r="D133" s="131"/>
      <c r="E133" s="75" t="s">
        <v>216</v>
      </c>
      <c r="F133" s="97">
        <v>254450</v>
      </c>
      <c r="G133" s="97">
        <v>12840</v>
      </c>
      <c r="H133" s="97"/>
      <c r="I133" s="97"/>
      <c r="J133" s="97">
        <v>10682</v>
      </c>
      <c r="K133" s="97"/>
      <c r="L133" s="97"/>
      <c r="M133" s="97">
        <v>-29661</v>
      </c>
      <c r="N133" s="97"/>
      <c r="O133" s="97">
        <v>2200</v>
      </c>
      <c r="P133" s="97"/>
      <c r="Q133" s="132">
        <v>70337</v>
      </c>
      <c r="R133" s="97">
        <v>67452.71</v>
      </c>
      <c r="S133" s="77">
        <f t="shared" si="21"/>
        <v>95.9</v>
      </c>
    </row>
    <row r="134" spans="1:19" s="112" customFormat="1" ht="11.25">
      <c r="A134" s="547" t="s">
        <v>218</v>
      </c>
      <c r="B134" s="548"/>
      <c r="C134" s="548"/>
      <c r="D134" s="548"/>
      <c r="E134" s="549"/>
      <c r="F134" s="135" t="e">
        <f>SUM(F121,F124,F127,#REF!,#REF!)</f>
        <v>#REF!</v>
      </c>
      <c r="G134" s="135" t="e">
        <f>SUM(G121,G124,G127,#REF!,#REF!)</f>
        <v>#REF!</v>
      </c>
      <c r="H134" s="135" t="e">
        <f>SUM(H121,H124,H127,#REF!,#REF!)</f>
        <v>#REF!</v>
      </c>
      <c r="I134" s="135" t="e">
        <f>SUM(I121,I124,I127,#REF!,#REF!)</f>
        <v>#REF!</v>
      </c>
      <c r="J134" s="135" t="e">
        <f>SUM(J121,J124,J127,#REF!,#REF!)</f>
        <v>#REF!</v>
      </c>
      <c r="K134" s="135" t="e">
        <f>SUM(K121,K124,K127,#REF!,#REF!)</f>
        <v>#REF!</v>
      </c>
      <c r="L134" s="135" t="e">
        <f>SUM(L121,L124,L127,#REF!,#REF!)</f>
        <v>#REF!</v>
      </c>
      <c r="M134" s="135" t="e">
        <f>SUM(M121,M124,M127,#REF!,#REF!)</f>
        <v>#REF!</v>
      </c>
      <c r="N134" s="135" t="e">
        <f>SUM(N121,N124,N127,#REF!,#REF!)</f>
        <v>#REF!</v>
      </c>
      <c r="O134" s="135" t="e">
        <f>SUM(O121,O124,O127,#REF!,#REF!)</f>
        <v>#REF!</v>
      </c>
      <c r="P134" s="135" t="e">
        <f>SUM(P121,P124,P127,#REF!,#REF!)</f>
        <v>#REF!</v>
      </c>
      <c r="Q134" s="135">
        <f>SUM(Q118,Q121,Q124,Q127)</f>
        <v>2037514</v>
      </c>
      <c r="R134" s="135">
        <f>SUM(R118,R121,R124,R127)</f>
        <v>2031183.68</v>
      </c>
      <c r="S134" s="70">
        <f t="shared" si="21"/>
        <v>99.69</v>
      </c>
    </row>
    <row r="135" spans="1:19" s="112" customFormat="1" ht="28.5" customHeight="1" hidden="1">
      <c r="A135" s="541" t="s">
        <v>219</v>
      </c>
      <c r="B135" s="542"/>
      <c r="C135" s="542"/>
      <c r="D135" s="542"/>
      <c r="E135" s="542"/>
      <c r="F135" s="542"/>
      <c r="G135" s="542"/>
      <c r="H135" s="542"/>
      <c r="I135" s="542"/>
      <c r="J135" s="542"/>
      <c r="K135" s="542"/>
      <c r="L135" s="542"/>
      <c r="M135" s="542"/>
      <c r="N135" s="542"/>
      <c r="O135" s="542"/>
      <c r="P135" s="542"/>
      <c r="Q135" s="542"/>
      <c r="R135" s="543"/>
      <c r="S135" s="119"/>
    </row>
    <row r="136" spans="1:19" s="82" customFormat="1" ht="20.25" customHeight="1" hidden="1">
      <c r="A136" s="79">
        <v>921</v>
      </c>
      <c r="B136" s="80"/>
      <c r="C136" s="80"/>
      <c r="D136" s="81"/>
      <c r="E136" s="67" t="s">
        <v>148</v>
      </c>
      <c r="F136" s="136" t="e">
        <f>SUM(#REF!,#REF!,F137)</f>
        <v>#REF!</v>
      </c>
      <c r="G136" s="136" t="e">
        <f>SUM(#REF!,#REF!,G137)</f>
        <v>#REF!</v>
      </c>
      <c r="H136" s="136" t="e">
        <f>SUM(#REF!,#REF!,H137)</f>
        <v>#REF!</v>
      </c>
      <c r="I136" s="136" t="e">
        <f>SUM(#REF!,#REF!,I137)</f>
        <v>#REF!</v>
      </c>
      <c r="J136" s="136" t="e">
        <f>SUM(#REF!,#REF!,J137)</f>
        <v>#REF!</v>
      </c>
      <c r="K136" s="136" t="e">
        <f>SUM(#REF!,#REF!,K137)</f>
        <v>#REF!</v>
      </c>
      <c r="L136" s="136" t="e">
        <f>SUM(#REF!,#REF!,L137)</f>
        <v>#REF!</v>
      </c>
      <c r="M136" s="136" t="e">
        <f>SUM(#REF!,#REF!,M137)</f>
        <v>#REF!</v>
      </c>
      <c r="N136" s="136" t="e">
        <f>SUM(#REF!,#REF!,N137)</f>
        <v>#REF!</v>
      </c>
      <c r="O136" s="136" t="e">
        <f>SUM(#REF!,#REF!,O137)</f>
        <v>#REF!</v>
      </c>
      <c r="P136" s="136" t="e">
        <f>SUM(#REF!,#REF!,P137)</f>
        <v>#REF!</v>
      </c>
      <c r="Q136" s="69">
        <f>SUM(Q137)</f>
        <v>0</v>
      </c>
      <c r="R136" s="69">
        <f>SUM(R137)</f>
        <v>0</v>
      </c>
      <c r="S136" s="70" t="e">
        <f>ROUND((R136/Q136)*100,2)</f>
        <v>#DIV/0!</v>
      </c>
    </row>
    <row r="137" spans="1:19" s="86" customFormat="1" ht="12" customHeight="1" hidden="1">
      <c r="A137" s="71"/>
      <c r="B137" s="83">
        <v>92116</v>
      </c>
      <c r="C137" s="83"/>
      <c r="D137" s="84" t="s">
        <v>215</v>
      </c>
      <c r="E137" s="85" t="s">
        <v>150</v>
      </c>
      <c r="F137" s="137">
        <f aca="true" t="shared" si="27" ref="F137:P137">SUM(F138)</f>
        <v>16251</v>
      </c>
      <c r="G137" s="137">
        <f t="shared" si="27"/>
        <v>0</v>
      </c>
      <c r="H137" s="137">
        <f t="shared" si="27"/>
        <v>0</v>
      </c>
      <c r="I137" s="137">
        <f t="shared" si="27"/>
        <v>0</v>
      </c>
      <c r="J137" s="137">
        <f t="shared" si="27"/>
        <v>6321</v>
      </c>
      <c r="K137" s="137">
        <f t="shared" si="27"/>
        <v>0</v>
      </c>
      <c r="L137" s="137">
        <f t="shared" si="27"/>
        <v>0</v>
      </c>
      <c r="M137" s="137">
        <f t="shared" si="27"/>
        <v>0</v>
      </c>
      <c r="N137" s="137">
        <f t="shared" si="27"/>
        <v>139</v>
      </c>
      <c r="O137" s="137">
        <f t="shared" si="27"/>
        <v>0</v>
      </c>
      <c r="P137" s="137">
        <f t="shared" si="27"/>
        <v>0</v>
      </c>
      <c r="Q137" s="69">
        <f>SUM(Q138:Q138)</f>
        <v>0</v>
      </c>
      <c r="R137" s="69">
        <f>SUM(R138:R138)</f>
        <v>0</v>
      </c>
      <c r="S137" s="70" t="e">
        <f>ROUND((R137/Q137)*100,2)</f>
        <v>#DIV/0!</v>
      </c>
    </row>
    <row r="138" spans="1:19" s="78" customFormat="1" ht="42.75" customHeight="1" hidden="1">
      <c r="A138" s="71"/>
      <c r="B138" s="65"/>
      <c r="C138" s="65">
        <v>2020</v>
      </c>
      <c r="D138" s="66"/>
      <c r="E138" s="75" t="s">
        <v>220</v>
      </c>
      <c r="F138" s="138">
        <v>16251</v>
      </c>
      <c r="G138" s="138"/>
      <c r="H138" s="138"/>
      <c r="I138" s="138"/>
      <c r="J138" s="138">
        <v>6321</v>
      </c>
      <c r="K138" s="138"/>
      <c r="L138" s="138"/>
      <c r="M138" s="138"/>
      <c r="N138" s="138">
        <v>139</v>
      </c>
      <c r="O138" s="138"/>
      <c r="P138" s="138"/>
      <c r="Q138" s="76">
        <v>0</v>
      </c>
      <c r="R138" s="76">
        <v>0</v>
      </c>
      <c r="S138" s="77" t="e">
        <f>ROUND((R138/Q138)*100,2)</f>
        <v>#DIV/0!</v>
      </c>
    </row>
    <row r="139" spans="1:19" s="112" customFormat="1" ht="26.25" customHeight="1" hidden="1">
      <c r="A139" s="550" t="s">
        <v>221</v>
      </c>
      <c r="B139" s="551"/>
      <c r="C139" s="551"/>
      <c r="D139" s="551"/>
      <c r="E139" s="552"/>
      <c r="F139" s="139" t="e">
        <f>SUM(#REF!,#REF!,F126,#REF!,#REF!)</f>
        <v>#REF!</v>
      </c>
      <c r="G139" s="139" t="e">
        <f>SUM(#REF!,#REF!,G126,#REF!,#REF!)</f>
        <v>#REF!</v>
      </c>
      <c r="H139" s="139" t="e">
        <f>SUM(#REF!,#REF!,H126,#REF!,#REF!)</f>
        <v>#REF!</v>
      </c>
      <c r="I139" s="139" t="e">
        <f>SUM(#REF!,#REF!,I126,#REF!,#REF!)</f>
        <v>#REF!</v>
      </c>
      <c r="J139" s="139" t="e">
        <f>SUM(#REF!,#REF!,J126,#REF!,#REF!)</f>
        <v>#REF!</v>
      </c>
      <c r="K139" s="139" t="e">
        <f>SUM(#REF!,#REF!,K126,#REF!,#REF!)</f>
        <v>#REF!</v>
      </c>
      <c r="L139" s="139" t="e">
        <f>SUM(#REF!,#REF!,L126,#REF!,#REF!)</f>
        <v>#REF!</v>
      </c>
      <c r="M139" s="139" t="e">
        <f>SUM(#REF!,#REF!,M126,#REF!,#REF!)</f>
        <v>#REF!</v>
      </c>
      <c r="N139" s="139" t="e">
        <f>SUM(#REF!,#REF!,N126,#REF!,#REF!)</f>
        <v>#REF!</v>
      </c>
      <c r="O139" s="139" t="e">
        <f>SUM(#REF!,#REF!,O126,#REF!,#REF!)</f>
        <v>#REF!</v>
      </c>
      <c r="P139" s="139" t="e">
        <f>SUM(#REF!,#REF!,P126,#REF!,#REF!)</f>
        <v>#REF!</v>
      </c>
      <c r="Q139" s="139">
        <f>SUM(Q136)</f>
        <v>0</v>
      </c>
      <c r="R139" s="139">
        <f>SUM(R136)</f>
        <v>0</v>
      </c>
      <c r="S139" s="119" t="e">
        <f>ROUND((R139/Q139)*100,2)</f>
        <v>#DIV/0!</v>
      </c>
    </row>
    <row r="140" spans="1:19" s="112" customFormat="1" ht="11.25">
      <c r="A140" s="140" t="s">
        <v>116</v>
      </c>
      <c r="B140" s="141"/>
      <c r="C140" s="115"/>
      <c r="D140" s="142"/>
      <c r="E140" s="142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8"/>
      <c r="R140" s="117"/>
      <c r="S140" s="119"/>
    </row>
    <row r="141" spans="1:19" s="82" customFormat="1" ht="9.75">
      <c r="A141" s="79">
        <v>801</v>
      </c>
      <c r="B141" s="80"/>
      <c r="C141" s="80"/>
      <c r="D141" s="81"/>
      <c r="E141" s="67" t="s">
        <v>105</v>
      </c>
      <c r="F141" s="136" t="e">
        <f>SUM(#REF!,#REF!,F142)</f>
        <v>#REF!</v>
      </c>
      <c r="G141" s="136" t="e">
        <f>SUM(#REF!,#REF!,G142)</f>
        <v>#REF!</v>
      </c>
      <c r="H141" s="136" t="e">
        <f>SUM(#REF!,#REF!,H142)</f>
        <v>#REF!</v>
      </c>
      <c r="I141" s="136" t="e">
        <f>SUM(#REF!,#REF!,I142)</f>
        <v>#REF!</v>
      </c>
      <c r="J141" s="136" t="e">
        <f>SUM(#REF!,#REF!,J142)</f>
        <v>#REF!</v>
      </c>
      <c r="K141" s="136" t="e">
        <f>SUM(#REF!,#REF!,K142)</f>
        <v>#REF!</v>
      </c>
      <c r="L141" s="136" t="e">
        <f>SUM(#REF!,#REF!,L142)</f>
        <v>#REF!</v>
      </c>
      <c r="M141" s="136" t="e">
        <f>SUM(#REF!,#REF!,M142)</f>
        <v>#REF!</v>
      </c>
      <c r="N141" s="136" t="e">
        <f>SUM(#REF!,#REF!,N142)</f>
        <v>#REF!</v>
      </c>
      <c r="O141" s="136" t="e">
        <f>SUM(#REF!,#REF!,O142)</f>
        <v>#REF!</v>
      </c>
      <c r="P141" s="136" t="e">
        <f>SUM(#REF!,#REF!,P142)</f>
        <v>#REF!</v>
      </c>
      <c r="Q141" s="69">
        <f>SUM(Q142,Q145,Q148,Q150)</f>
        <v>90704</v>
      </c>
      <c r="R141" s="69">
        <f>SUM(R142,R145,R148,R150)</f>
        <v>90703.36</v>
      </c>
      <c r="S141" s="70">
        <f aca="true" t="shared" si="28" ref="S141:S162">ROUND((R141/Q141)*100,2)</f>
        <v>100</v>
      </c>
    </row>
    <row r="142" spans="1:19" s="86" customFormat="1" ht="9">
      <c r="A142" s="71"/>
      <c r="B142" s="83">
        <v>80101</v>
      </c>
      <c r="C142" s="83"/>
      <c r="D142" s="84" t="s">
        <v>215</v>
      </c>
      <c r="E142" s="85" t="s">
        <v>106</v>
      </c>
      <c r="F142" s="137">
        <f aca="true" t="shared" si="29" ref="F142:P142">SUM(F143)</f>
        <v>16251</v>
      </c>
      <c r="G142" s="137">
        <f t="shared" si="29"/>
        <v>0</v>
      </c>
      <c r="H142" s="137">
        <f t="shared" si="29"/>
        <v>0</v>
      </c>
      <c r="I142" s="137">
        <f t="shared" si="29"/>
        <v>0</v>
      </c>
      <c r="J142" s="137">
        <f t="shared" si="29"/>
        <v>6321</v>
      </c>
      <c r="K142" s="137">
        <f t="shared" si="29"/>
        <v>0</v>
      </c>
      <c r="L142" s="137">
        <f t="shared" si="29"/>
        <v>0</v>
      </c>
      <c r="M142" s="137">
        <f t="shared" si="29"/>
        <v>0</v>
      </c>
      <c r="N142" s="137">
        <f t="shared" si="29"/>
        <v>139</v>
      </c>
      <c r="O142" s="137">
        <f t="shared" si="29"/>
        <v>0</v>
      </c>
      <c r="P142" s="137">
        <f t="shared" si="29"/>
        <v>0</v>
      </c>
      <c r="Q142" s="69">
        <f>SUM(Q143:Q144)</f>
        <v>13993</v>
      </c>
      <c r="R142" s="69">
        <f>SUM(R143)</f>
        <v>13992.36</v>
      </c>
      <c r="S142" s="70">
        <f t="shared" si="28"/>
        <v>100</v>
      </c>
    </row>
    <row r="143" spans="1:19" s="78" customFormat="1" ht="29.25">
      <c r="A143" s="71"/>
      <c r="B143" s="65"/>
      <c r="C143" s="65">
        <v>2030</v>
      </c>
      <c r="D143" s="66"/>
      <c r="E143" s="75" t="s">
        <v>222</v>
      </c>
      <c r="F143" s="138">
        <v>16251</v>
      </c>
      <c r="G143" s="138"/>
      <c r="H143" s="138"/>
      <c r="I143" s="138"/>
      <c r="J143" s="138">
        <v>6321</v>
      </c>
      <c r="K143" s="138"/>
      <c r="L143" s="138"/>
      <c r="M143" s="138"/>
      <c r="N143" s="138">
        <v>139</v>
      </c>
      <c r="O143" s="138"/>
      <c r="P143" s="138"/>
      <c r="Q143" s="76">
        <v>13993</v>
      </c>
      <c r="R143" s="76">
        <v>13992.36</v>
      </c>
      <c r="S143" s="77">
        <f t="shared" si="28"/>
        <v>100</v>
      </c>
    </row>
    <row r="144" spans="1:19" s="78" customFormat="1" ht="29.25" hidden="1">
      <c r="A144" s="71"/>
      <c r="B144" s="65"/>
      <c r="C144" s="65">
        <v>2033</v>
      </c>
      <c r="D144" s="66"/>
      <c r="E144" s="75" t="s">
        <v>223</v>
      </c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76">
        <v>0</v>
      </c>
      <c r="R144" s="76">
        <v>0</v>
      </c>
      <c r="S144" s="77" t="e">
        <f t="shared" si="28"/>
        <v>#DIV/0!</v>
      </c>
    </row>
    <row r="145" spans="1:19" s="86" customFormat="1" ht="9" hidden="1">
      <c r="A145" s="71"/>
      <c r="B145" s="83">
        <v>80110</v>
      </c>
      <c r="C145" s="83"/>
      <c r="D145" s="84" t="s">
        <v>215</v>
      </c>
      <c r="E145" s="85" t="s">
        <v>206</v>
      </c>
      <c r="F145" s="137">
        <f aca="true" t="shared" si="30" ref="F145:P145">SUM(F146)</f>
        <v>16251</v>
      </c>
      <c r="G145" s="137">
        <f t="shared" si="30"/>
        <v>0</v>
      </c>
      <c r="H145" s="137">
        <f t="shared" si="30"/>
        <v>0</v>
      </c>
      <c r="I145" s="137">
        <f t="shared" si="30"/>
        <v>0</v>
      </c>
      <c r="J145" s="137">
        <f t="shared" si="30"/>
        <v>6321</v>
      </c>
      <c r="K145" s="137">
        <f t="shared" si="30"/>
        <v>0</v>
      </c>
      <c r="L145" s="137">
        <f t="shared" si="30"/>
        <v>0</v>
      </c>
      <c r="M145" s="137">
        <f t="shared" si="30"/>
        <v>0</v>
      </c>
      <c r="N145" s="137">
        <f t="shared" si="30"/>
        <v>139</v>
      </c>
      <c r="O145" s="137">
        <f t="shared" si="30"/>
        <v>0</v>
      </c>
      <c r="P145" s="137">
        <f t="shared" si="30"/>
        <v>0</v>
      </c>
      <c r="Q145" s="69">
        <f>SUM(Q146:Q147)</f>
        <v>0</v>
      </c>
      <c r="R145" s="69">
        <f>SUM(R146:R147)</f>
        <v>0</v>
      </c>
      <c r="S145" s="70" t="e">
        <f t="shared" si="28"/>
        <v>#DIV/0!</v>
      </c>
    </row>
    <row r="146" spans="1:19" s="78" customFormat="1" ht="29.25" hidden="1">
      <c r="A146" s="71"/>
      <c r="B146" s="65"/>
      <c r="C146" s="65">
        <v>2030</v>
      </c>
      <c r="D146" s="66"/>
      <c r="E146" s="75" t="s">
        <v>223</v>
      </c>
      <c r="F146" s="138">
        <v>16251</v>
      </c>
      <c r="G146" s="138"/>
      <c r="H146" s="138"/>
      <c r="I146" s="138"/>
      <c r="J146" s="138">
        <v>6321</v>
      </c>
      <c r="K146" s="138"/>
      <c r="L146" s="138"/>
      <c r="M146" s="138"/>
      <c r="N146" s="138">
        <v>139</v>
      </c>
      <c r="O146" s="138"/>
      <c r="P146" s="138"/>
      <c r="Q146" s="76">
        <v>0</v>
      </c>
      <c r="R146" s="76">
        <v>0</v>
      </c>
      <c r="S146" s="77" t="e">
        <f t="shared" si="28"/>
        <v>#DIV/0!</v>
      </c>
    </row>
    <row r="147" spans="1:19" s="78" customFormat="1" ht="39" hidden="1">
      <c r="A147" s="71"/>
      <c r="B147" s="65"/>
      <c r="C147" s="65">
        <v>6330</v>
      </c>
      <c r="D147" s="66"/>
      <c r="E147" s="75" t="s">
        <v>224</v>
      </c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76">
        <v>0</v>
      </c>
      <c r="R147" s="76">
        <v>0</v>
      </c>
      <c r="S147" s="77" t="e">
        <f t="shared" si="28"/>
        <v>#DIV/0!</v>
      </c>
    </row>
    <row r="148" spans="1:19" s="86" customFormat="1" ht="18" hidden="1">
      <c r="A148" s="71"/>
      <c r="B148" s="83">
        <v>80146</v>
      </c>
      <c r="C148" s="83"/>
      <c r="D148" s="84" t="s">
        <v>215</v>
      </c>
      <c r="E148" s="85" t="s">
        <v>139</v>
      </c>
      <c r="F148" s="137" t="e">
        <f>SUM(#REF!)</f>
        <v>#REF!</v>
      </c>
      <c r="G148" s="137" t="e">
        <f>SUM(#REF!)</f>
        <v>#REF!</v>
      </c>
      <c r="H148" s="137" t="e">
        <f>SUM(#REF!)</f>
        <v>#REF!</v>
      </c>
      <c r="I148" s="137" t="e">
        <f>SUM(#REF!)</f>
        <v>#REF!</v>
      </c>
      <c r="J148" s="137" t="e">
        <f>SUM(#REF!)</f>
        <v>#REF!</v>
      </c>
      <c r="K148" s="137" t="e">
        <f>SUM(#REF!)</f>
        <v>#REF!</v>
      </c>
      <c r="L148" s="137" t="e">
        <f>SUM(#REF!)</f>
        <v>#REF!</v>
      </c>
      <c r="M148" s="137" t="e">
        <f>SUM(#REF!)</f>
        <v>#REF!</v>
      </c>
      <c r="N148" s="137" t="e">
        <f>SUM(#REF!)</f>
        <v>#REF!</v>
      </c>
      <c r="O148" s="137" t="e">
        <f>SUM(#REF!)</f>
        <v>#REF!</v>
      </c>
      <c r="P148" s="137" t="e">
        <f>SUM(#REF!)</f>
        <v>#REF!</v>
      </c>
      <c r="Q148" s="69">
        <f>SUM(Q149:Q149)</f>
        <v>0</v>
      </c>
      <c r="R148" s="69">
        <f>SUM(R149:R149)</f>
        <v>0</v>
      </c>
      <c r="S148" s="70" t="e">
        <f t="shared" si="28"/>
        <v>#DIV/0!</v>
      </c>
    </row>
    <row r="149" spans="1:19" s="78" customFormat="1" ht="29.25" hidden="1">
      <c r="A149" s="71"/>
      <c r="B149" s="65"/>
      <c r="C149" s="65">
        <v>2033</v>
      </c>
      <c r="D149" s="66"/>
      <c r="E149" s="75" t="s">
        <v>223</v>
      </c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76">
        <v>0</v>
      </c>
      <c r="R149" s="76">
        <v>0</v>
      </c>
      <c r="S149" s="77" t="e">
        <f t="shared" si="28"/>
        <v>#DIV/0!</v>
      </c>
    </row>
    <row r="150" spans="1:19" s="86" customFormat="1" ht="9">
      <c r="A150" s="71"/>
      <c r="B150" s="83">
        <v>80195</v>
      </c>
      <c r="C150" s="83"/>
      <c r="D150" s="84" t="s">
        <v>215</v>
      </c>
      <c r="E150" s="85" t="s">
        <v>97</v>
      </c>
      <c r="F150" s="137">
        <f aca="true" t="shared" si="31" ref="F150:P150">SUM(F151)</f>
        <v>16251</v>
      </c>
      <c r="G150" s="137">
        <f t="shared" si="31"/>
        <v>0</v>
      </c>
      <c r="H150" s="137">
        <f t="shared" si="31"/>
        <v>0</v>
      </c>
      <c r="I150" s="137">
        <f t="shared" si="31"/>
        <v>0</v>
      </c>
      <c r="J150" s="137">
        <f t="shared" si="31"/>
        <v>6321</v>
      </c>
      <c r="K150" s="137">
        <f t="shared" si="31"/>
        <v>0</v>
      </c>
      <c r="L150" s="137">
        <f t="shared" si="31"/>
        <v>0</v>
      </c>
      <c r="M150" s="137">
        <f t="shared" si="31"/>
        <v>0</v>
      </c>
      <c r="N150" s="137">
        <f t="shared" si="31"/>
        <v>139</v>
      </c>
      <c r="O150" s="137">
        <f t="shared" si="31"/>
        <v>0</v>
      </c>
      <c r="P150" s="137">
        <f t="shared" si="31"/>
        <v>0</v>
      </c>
      <c r="Q150" s="69">
        <f>SUM(Q151:Q151)</f>
        <v>76711</v>
      </c>
      <c r="R150" s="69">
        <f>SUM(R151:R151)</f>
        <v>76711</v>
      </c>
      <c r="S150" s="70">
        <f t="shared" si="28"/>
        <v>100</v>
      </c>
    </row>
    <row r="151" spans="1:19" s="78" customFormat="1" ht="29.25">
      <c r="A151" s="71"/>
      <c r="B151" s="65"/>
      <c r="C151" s="65">
        <v>2030</v>
      </c>
      <c r="D151" s="66"/>
      <c r="E151" s="75" t="s">
        <v>223</v>
      </c>
      <c r="F151" s="138">
        <v>16251</v>
      </c>
      <c r="G151" s="138"/>
      <c r="H151" s="138"/>
      <c r="I151" s="138"/>
      <c r="J151" s="138">
        <v>6321</v>
      </c>
      <c r="K151" s="138"/>
      <c r="L151" s="138"/>
      <c r="M151" s="138"/>
      <c r="N151" s="138">
        <v>139</v>
      </c>
      <c r="O151" s="138"/>
      <c r="P151" s="138"/>
      <c r="Q151" s="76">
        <v>76711</v>
      </c>
      <c r="R151" s="76">
        <v>76711</v>
      </c>
      <c r="S151" s="77">
        <f t="shared" si="28"/>
        <v>100</v>
      </c>
    </row>
    <row r="152" spans="1:19" s="82" customFormat="1" ht="9.75">
      <c r="A152" s="79">
        <v>852</v>
      </c>
      <c r="B152" s="80"/>
      <c r="C152" s="80"/>
      <c r="D152" s="81"/>
      <c r="E152" s="67" t="s">
        <v>107</v>
      </c>
      <c r="F152" s="136" t="e">
        <f>SUM(#REF!,#REF!,F153)</f>
        <v>#REF!</v>
      </c>
      <c r="G152" s="136" t="e">
        <f>SUM(#REF!,#REF!,G153)</f>
        <v>#REF!</v>
      </c>
      <c r="H152" s="136" t="e">
        <f>SUM(#REF!,#REF!,H153)</f>
        <v>#REF!</v>
      </c>
      <c r="I152" s="136" t="e">
        <f>SUM(#REF!,#REF!,I153)</f>
        <v>#REF!</v>
      </c>
      <c r="J152" s="136" t="e">
        <f>SUM(#REF!,#REF!,J153)</f>
        <v>#REF!</v>
      </c>
      <c r="K152" s="136" t="e">
        <f>SUM(#REF!,#REF!,K153)</f>
        <v>#REF!</v>
      </c>
      <c r="L152" s="136" t="e">
        <f>SUM(#REF!,#REF!,L153)</f>
        <v>#REF!</v>
      </c>
      <c r="M152" s="136" t="e">
        <f>SUM(#REF!,#REF!,M153)</f>
        <v>#REF!</v>
      </c>
      <c r="N152" s="136" t="e">
        <f>SUM(#REF!,#REF!,N153)</f>
        <v>#REF!</v>
      </c>
      <c r="O152" s="136" t="e">
        <f>SUM(#REF!,#REF!,O153)</f>
        <v>#REF!</v>
      </c>
      <c r="P152" s="136" t="e">
        <f>SUM(#REF!,#REF!,P153)</f>
        <v>#REF!</v>
      </c>
      <c r="Q152" s="69">
        <f>SUM(Q153,Q155,Q157)</f>
        <v>441034</v>
      </c>
      <c r="R152" s="69">
        <f>SUM(R153,R155,R157)</f>
        <v>441034</v>
      </c>
      <c r="S152" s="70">
        <f t="shared" si="28"/>
        <v>100</v>
      </c>
    </row>
    <row r="153" spans="1:19" s="86" customFormat="1" ht="24.75" customHeight="1">
      <c r="A153" s="71"/>
      <c r="B153" s="83">
        <v>85214</v>
      </c>
      <c r="C153" s="83"/>
      <c r="D153" s="84" t="s">
        <v>215</v>
      </c>
      <c r="E153" s="85" t="s">
        <v>159</v>
      </c>
      <c r="F153" s="137">
        <f aca="true" t="shared" si="32" ref="F153:P153">SUM(F154)</f>
        <v>16251</v>
      </c>
      <c r="G153" s="137">
        <f t="shared" si="32"/>
        <v>0</v>
      </c>
      <c r="H153" s="137">
        <f t="shared" si="32"/>
        <v>0</v>
      </c>
      <c r="I153" s="137">
        <f t="shared" si="32"/>
        <v>0</v>
      </c>
      <c r="J153" s="137">
        <f t="shared" si="32"/>
        <v>6321</v>
      </c>
      <c r="K153" s="137">
        <f t="shared" si="32"/>
        <v>0</v>
      </c>
      <c r="L153" s="137">
        <f t="shared" si="32"/>
        <v>0</v>
      </c>
      <c r="M153" s="137">
        <f t="shared" si="32"/>
        <v>0</v>
      </c>
      <c r="N153" s="137">
        <f t="shared" si="32"/>
        <v>139</v>
      </c>
      <c r="O153" s="137">
        <f t="shared" si="32"/>
        <v>0</v>
      </c>
      <c r="P153" s="137">
        <f t="shared" si="32"/>
        <v>0</v>
      </c>
      <c r="Q153" s="69">
        <f>SUM(Q154:Q154)</f>
        <v>180560</v>
      </c>
      <c r="R153" s="69">
        <f>SUM(R154:R154)</f>
        <v>180560</v>
      </c>
      <c r="S153" s="70">
        <f t="shared" si="28"/>
        <v>100</v>
      </c>
    </row>
    <row r="154" spans="1:19" s="78" customFormat="1" ht="29.25">
      <c r="A154" s="71"/>
      <c r="B154" s="65"/>
      <c r="C154" s="65">
        <v>2030</v>
      </c>
      <c r="D154" s="66"/>
      <c r="E154" s="75" t="s">
        <v>222</v>
      </c>
      <c r="F154" s="138">
        <v>16251</v>
      </c>
      <c r="G154" s="138"/>
      <c r="H154" s="138"/>
      <c r="I154" s="138"/>
      <c r="J154" s="138">
        <v>6321</v>
      </c>
      <c r="K154" s="138"/>
      <c r="L154" s="138"/>
      <c r="M154" s="138"/>
      <c r="N154" s="138">
        <v>139</v>
      </c>
      <c r="O154" s="138"/>
      <c r="P154" s="138"/>
      <c r="Q154" s="76">
        <v>180560</v>
      </c>
      <c r="R154" s="76">
        <v>180560</v>
      </c>
      <c r="S154" s="77">
        <f t="shared" si="28"/>
        <v>100</v>
      </c>
    </row>
    <row r="155" spans="1:19" s="86" customFormat="1" ht="9">
      <c r="A155" s="71"/>
      <c r="B155" s="83">
        <v>85219</v>
      </c>
      <c r="C155" s="83"/>
      <c r="D155" s="84" t="s">
        <v>215</v>
      </c>
      <c r="E155" s="85" t="s">
        <v>117</v>
      </c>
      <c r="F155" s="137">
        <f aca="true" t="shared" si="33" ref="F155:P155">SUM(F156)</f>
        <v>16251</v>
      </c>
      <c r="G155" s="137">
        <f t="shared" si="33"/>
        <v>0</v>
      </c>
      <c r="H155" s="137">
        <f t="shared" si="33"/>
        <v>0</v>
      </c>
      <c r="I155" s="137">
        <f t="shared" si="33"/>
        <v>0</v>
      </c>
      <c r="J155" s="137">
        <f t="shared" si="33"/>
        <v>6321</v>
      </c>
      <c r="K155" s="137">
        <f t="shared" si="33"/>
        <v>0</v>
      </c>
      <c r="L155" s="137">
        <f t="shared" si="33"/>
        <v>0</v>
      </c>
      <c r="M155" s="137">
        <f t="shared" si="33"/>
        <v>0</v>
      </c>
      <c r="N155" s="137">
        <f t="shared" si="33"/>
        <v>139</v>
      </c>
      <c r="O155" s="137">
        <f t="shared" si="33"/>
        <v>0</v>
      </c>
      <c r="P155" s="137">
        <f t="shared" si="33"/>
        <v>0</v>
      </c>
      <c r="Q155" s="69">
        <f>SUM(Q156:Q156)</f>
        <v>111882</v>
      </c>
      <c r="R155" s="69">
        <f>SUM(R156:R156)</f>
        <v>111882</v>
      </c>
      <c r="S155" s="70">
        <f t="shared" si="28"/>
        <v>100</v>
      </c>
    </row>
    <row r="156" spans="1:19" s="78" customFormat="1" ht="29.25">
      <c r="A156" s="71"/>
      <c r="B156" s="65"/>
      <c r="C156" s="65">
        <v>2030</v>
      </c>
      <c r="D156" s="66"/>
      <c r="E156" s="75" t="s">
        <v>222</v>
      </c>
      <c r="F156" s="138">
        <v>16251</v>
      </c>
      <c r="G156" s="138"/>
      <c r="H156" s="138"/>
      <c r="I156" s="138"/>
      <c r="J156" s="138">
        <v>6321</v>
      </c>
      <c r="K156" s="138"/>
      <c r="L156" s="138"/>
      <c r="M156" s="138"/>
      <c r="N156" s="138">
        <v>139</v>
      </c>
      <c r="O156" s="138"/>
      <c r="P156" s="138"/>
      <c r="Q156" s="76">
        <v>111882</v>
      </c>
      <c r="R156" s="76">
        <v>111882</v>
      </c>
      <c r="S156" s="77">
        <f t="shared" si="28"/>
        <v>100</v>
      </c>
    </row>
    <row r="157" spans="1:19" s="86" customFormat="1" ht="9">
      <c r="A157" s="71"/>
      <c r="B157" s="83">
        <v>85295</v>
      </c>
      <c r="C157" s="83"/>
      <c r="D157" s="84" t="s">
        <v>215</v>
      </c>
      <c r="E157" s="85" t="s">
        <v>97</v>
      </c>
      <c r="F157" s="137">
        <f aca="true" t="shared" si="34" ref="F157:P157">SUM(F158)</f>
        <v>16251</v>
      </c>
      <c r="G157" s="137">
        <f t="shared" si="34"/>
        <v>0</v>
      </c>
      <c r="H157" s="137">
        <f t="shared" si="34"/>
        <v>0</v>
      </c>
      <c r="I157" s="137">
        <f t="shared" si="34"/>
        <v>0</v>
      </c>
      <c r="J157" s="137">
        <f t="shared" si="34"/>
        <v>6321</v>
      </c>
      <c r="K157" s="137">
        <f t="shared" si="34"/>
        <v>0</v>
      </c>
      <c r="L157" s="137">
        <f t="shared" si="34"/>
        <v>0</v>
      </c>
      <c r="M157" s="137">
        <f t="shared" si="34"/>
        <v>0</v>
      </c>
      <c r="N157" s="137">
        <f t="shared" si="34"/>
        <v>139</v>
      </c>
      <c r="O157" s="137">
        <f t="shared" si="34"/>
        <v>0</v>
      </c>
      <c r="P157" s="137">
        <f t="shared" si="34"/>
        <v>0</v>
      </c>
      <c r="Q157" s="69">
        <f>SUM(Q158:Q158)</f>
        <v>148592</v>
      </c>
      <c r="R157" s="69">
        <f>SUM(R158:R158)</f>
        <v>148592</v>
      </c>
      <c r="S157" s="70">
        <f t="shared" si="28"/>
        <v>100</v>
      </c>
    </row>
    <row r="158" spans="1:19" s="78" customFormat="1" ht="29.25">
      <c r="A158" s="71"/>
      <c r="B158" s="65"/>
      <c r="C158" s="65">
        <v>2030</v>
      </c>
      <c r="D158" s="66"/>
      <c r="E158" s="75" t="s">
        <v>222</v>
      </c>
      <c r="F158" s="138">
        <v>16251</v>
      </c>
      <c r="G158" s="138"/>
      <c r="H158" s="138"/>
      <c r="I158" s="138"/>
      <c r="J158" s="138">
        <v>6321</v>
      </c>
      <c r="K158" s="138"/>
      <c r="L158" s="138"/>
      <c r="M158" s="138"/>
      <c r="N158" s="138">
        <v>139</v>
      </c>
      <c r="O158" s="138"/>
      <c r="P158" s="138"/>
      <c r="Q158" s="76">
        <v>148592</v>
      </c>
      <c r="R158" s="76">
        <v>148592</v>
      </c>
      <c r="S158" s="77">
        <f t="shared" si="28"/>
        <v>100</v>
      </c>
    </row>
    <row r="159" spans="1:19" s="78" customFormat="1" ht="9.75">
      <c r="A159" s="71">
        <v>854</v>
      </c>
      <c r="B159" s="65"/>
      <c r="C159" s="65"/>
      <c r="D159" s="66"/>
      <c r="E159" s="90" t="s">
        <v>109</v>
      </c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69">
        <f>SUM(Q160)</f>
        <v>392160</v>
      </c>
      <c r="R159" s="69">
        <f>SUM(R160)</f>
        <v>330921.61</v>
      </c>
      <c r="S159" s="109">
        <f t="shared" si="28"/>
        <v>84.38</v>
      </c>
    </row>
    <row r="160" spans="1:19" s="78" customFormat="1" ht="9.75">
      <c r="A160" s="71"/>
      <c r="B160" s="83">
        <v>85415</v>
      </c>
      <c r="C160" s="65"/>
      <c r="D160" s="66"/>
      <c r="E160" s="85" t="s">
        <v>225</v>
      </c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69">
        <f>SUM(Q161)</f>
        <v>392160</v>
      </c>
      <c r="R160" s="69">
        <f>SUM(R161)</f>
        <v>330921.61</v>
      </c>
      <c r="S160" s="109">
        <f t="shared" si="28"/>
        <v>84.38</v>
      </c>
    </row>
    <row r="161" spans="1:19" s="78" customFormat="1" ht="29.25">
      <c r="A161" s="71"/>
      <c r="B161" s="65"/>
      <c r="C161" s="65">
        <v>2030</v>
      </c>
      <c r="D161" s="66"/>
      <c r="E161" s="75" t="s">
        <v>222</v>
      </c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76">
        <v>392160</v>
      </c>
      <c r="R161" s="76">
        <v>330921.61</v>
      </c>
      <c r="S161" s="77">
        <f t="shared" si="28"/>
        <v>84.38</v>
      </c>
    </row>
    <row r="162" spans="1:19" s="112" customFormat="1" ht="11.25">
      <c r="A162" s="526" t="s">
        <v>226</v>
      </c>
      <c r="B162" s="540"/>
      <c r="C162" s="540"/>
      <c r="D162" s="540"/>
      <c r="E162" s="540"/>
      <c r="F162" s="139" t="e">
        <f>SUM(#REF!,#REF!,#REF!,#REF!,#REF!)</f>
        <v>#REF!</v>
      </c>
      <c r="G162" s="139" t="e">
        <f>SUM(#REF!,#REF!,#REF!,#REF!,#REF!)</f>
        <v>#REF!</v>
      </c>
      <c r="H162" s="139" t="e">
        <f>SUM(#REF!,#REF!,#REF!,#REF!,#REF!)</f>
        <v>#REF!</v>
      </c>
      <c r="I162" s="139" t="e">
        <f>SUM(#REF!,#REF!,#REF!,#REF!,#REF!)</f>
        <v>#REF!</v>
      </c>
      <c r="J162" s="139" t="e">
        <f>SUM(#REF!,#REF!,#REF!,#REF!,#REF!)</f>
        <v>#REF!</v>
      </c>
      <c r="K162" s="139" t="e">
        <f>SUM(#REF!,#REF!,#REF!,#REF!,#REF!)</f>
        <v>#REF!</v>
      </c>
      <c r="L162" s="139" t="e">
        <f>SUM(#REF!,#REF!,#REF!,#REF!,#REF!)</f>
        <v>#REF!</v>
      </c>
      <c r="M162" s="139" t="e">
        <f>SUM(#REF!,#REF!,#REF!,#REF!,#REF!)</f>
        <v>#REF!</v>
      </c>
      <c r="N162" s="139" t="e">
        <f>SUM(#REF!,#REF!,#REF!,#REF!,#REF!)</f>
        <v>#REF!</v>
      </c>
      <c r="O162" s="139" t="e">
        <f>SUM(#REF!,#REF!,#REF!,#REF!,#REF!)</f>
        <v>#REF!</v>
      </c>
      <c r="P162" s="139" t="e">
        <f>SUM(#REF!,#REF!,#REF!,#REF!,#REF!)</f>
        <v>#REF!</v>
      </c>
      <c r="Q162" s="139">
        <f>SUM(Q141,Q152,Q159)</f>
        <v>923898</v>
      </c>
      <c r="R162" s="139">
        <f>SUM(R141,R152,R159)</f>
        <v>862658.97</v>
      </c>
      <c r="S162" s="70">
        <f t="shared" si="28"/>
        <v>93.37</v>
      </c>
    </row>
    <row r="163" spans="1:19" s="112" customFormat="1" ht="12" customHeight="1">
      <c r="A163" s="550" t="s">
        <v>297</v>
      </c>
      <c r="B163" s="553"/>
      <c r="C163" s="553"/>
      <c r="D163" s="553"/>
      <c r="E163" s="554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18"/>
      <c r="R163" s="118"/>
      <c r="S163" s="119"/>
    </row>
    <row r="164" spans="1:19" s="82" customFormat="1" ht="9.75">
      <c r="A164" s="79">
        <v>600</v>
      </c>
      <c r="B164" s="80"/>
      <c r="C164" s="80"/>
      <c r="D164" s="81"/>
      <c r="E164" s="67" t="s">
        <v>118</v>
      </c>
      <c r="F164" s="136" t="e">
        <f>SUM(F165,#REF!,F192)</f>
        <v>#REF!</v>
      </c>
      <c r="G164" s="136" t="e">
        <f>SUM(G165,#REF!,G192)</f>
        <v>#REF!</v>
      </c>
      <c r="H164" s="136" t="e">
        <f>SUM(H165,#REF!,H192)</f>
        <v>#REF!</v>
      </c>
      <c r="I164" s="136" t="e">
        <f>SUM(I165,#REF!,I192)</f>
        <v>#REF!</v>
      </c>
      <c r="J164" s="136" t="e">
        <f>SUM(J165,#REF!,J192)</f>
        <v>#REF!</v>
      </c>
      <c r="K164" s="136" t="e">
        <f>SUM(K165,#REF!,K192)</f>
        <v>#REF!</v>
      </c>
      <c r="L164" s="136" t="e">
        <f>SUM(L165,#REF!,L192)</f>
        <v>#REF!</v>
      </c>
      <c r="M164" s="136" t="e">
        <f>SUM(M165,#REF!,M192)</f>
        <v>#REF!</v>
      </c>
      <c r="N164" s="136" t="e">
        <f>SUM(N165,#REF!,N192)</f>
        <v>#REF!</v>
      </c>
      <c r="O164" s="136" t="e">
        <f>SUM(O165,#REF!,O192)</f>
        <v>#REF!</v>
      </c>
      <c r="P164" s="136" t="e">
        <f>SUM(P165,#REF!,P192)</f>
        <v>#REF!</v>
      </c>
      <c r="Q164" s="69">
        <f>SUM(Q165)</f>
        <v>40000</v>
      </c>
      <c r="R164" s="69">
        <f>SUM(R165)</f>
        <v>40000</v>
      </c>
      <c r="S164" s="70">
        <f aca="true" t="shared" si="35" ref="S164:S170">ROUND((R164/Q164)*100,2)</f>
        <v>100</v>
      </c>
    </row>
    <row r="165" spans="1:19" s="86" customFormat="1" ht="9">
      <c r="A165" s="71"/>
      <c r="B165" s="83">
        <v>60016</v>
      </c>
      <c r="C165" s="83"/>
      <c r="D165" s="84" t="s">
        <v>215</v>
      </c>
      <c r="E165" s="85" t="s">
        <v>119</v>
      </c>
      <c r="F165" s="95">
        <f aca="true" t="shared" si="36" ref="F165:R165">SUM(F166:F166)</f>
        <v>0</v>
      </c>
      <c r="G165" s="95">
        <f t="shared" si="36"/>
        <v>2000</v>
      </c>
      <c r="H165" s="95">
        <f t="shared" si="36"/>
        <v>0</v>
      </c>
      <c r="I165" s="95">
        <f t="shared" si="36"/>
        <v>0</v>
      </c>
      <c r="J165" s="95">
        <f t="shared" si="36"/>
        <v>0</v>
      </c>
      <c r="K165" s="95">
        <f t="shared" si="36"/>
        <v>0</v>
      </c>
      <c r="L165" s="95">
        <f t="shared" si="36"/>
        <v>0</v>
      </c>
      <c r="M165" s="95">
        <f t="shared" si="36"/>
        <v>0</v>
      </c>
      <c r="N165" s="95">
        <f t="shared" si="36"/>
        <v>0</v>
      </c>
      <c r="O165" s="95">
        <f t="shared" si="36"/>
        <v>0</v>
      </c>
      <c r="P165" s="95">
        <f t="shared" si="36"/>
        <v>0</v>
      </c>
      <c r="Q165" s="69">
        <f t="shared" si="36"/>
        <v>40000</v>
      </c>
      <c r="R165" s="69">
        <f t="shared" si="36"/>
        <v>40000</v>
      </c>
      <c r="S165" s="70">
        <f t="shared" si="35"/>
        <v>100</v>
      </c>
    </row>
    <row r="166" spans="1:19" s="78" customFormat="1" ht="29.25">
      <c r="A166" s="71"/>
      <c r="B166" s="65"/>
      <c r="C166" s="65">
        <v>2440</v>
      </c>
      <c r="D166" s="66"/>
      <c r="E166" s="75" t="s">
        <v>227</v>
      </c>
      <c r="F166" s="96">
        <v>0</v>
      </c>
      <c r="G166" s="96">
        <v>2000</v>
      </c>
      <c r="H166" s="96"/>
      <c r="I166" s="96"/>
      <c r="J166" s="96"/>
      <c r="K166" s="96"/>
      <c r="L166" s="96"/>
      <c r="M166" s="96"/>
      <c r="N166" s="96"/>
      <c r="O166" s="96"/>
      <c r="P166" s="96"/>
      <c r="Q166" s="76">
        <v>40000</v>
      </c>
      <c r="R166" s="133">
        <v>40000</v>
      </c>
      <c r="S166" s="77">
        <f t="shared" si="35"/>
        <v>100</v>
      </c>
    </row>
    <row r="167" spans="1:19" s="82" customFormat="1" ht="9.75">
      <c r="A167" s="79">
        <v>854</v>
      </c>
      <c r="B167" s="80"/>
      <c r="C167" s="80"/>
      <c r="D167" s="81"/>
      <c r="E167" s="90" t="s">
        <v>109</v>
      </c>
      <c r="F167" s="136" t="e">
        <f>SUM(F168,#REF!,#REF!)</f>
        <v>#REF!</v>
      </c>
      <c r="G167" s="136" t="e">
        <f>SUM(G168,#REF!,#REF!)</f>
        <v>#REF!</v>
      </c>
      <c r="H167" s="136" t="e">
        <f>SUM(H168,#REF!,#REF!)</f>
        <v>#REF!</v>
      </c>
      <c r="I167" s="136" t="e">
        <f>SUM(I168,#REF!,#REF!)</f>
        <v>#REF!</v>
      </c>
      <c r="J167" s="136" t="e">
        <f>SUM(J168,#REF!,#REF!)</f>
        <v>#REF!</v>
      </c>
      <c r="K167" s="136" t="e">
        <f>SUM(K168,#REF!,#REF!)</f>
        <v>#REF!</v>
      </c>
      <c r="L167" s="136" t="e">
        <f>SUM(L168,#REF!,#REF!)</f>
        <v>#REF!</v>
      </c>
      <c r="M167" s="136" t="e">
        <f>SUM(M168,#REF!,#REF!)</f>
        <v>#REF!</v>
      </c>
      <c r="N167" s="136" t="e">
        <f>SUM(N168,#REF!,#REF!)</f>
        <v>#REF!</v>
      </c>
      <c r="O167" s="136" t="e">
        <f>SUM(O168,#REF!,#REF!)</f>
        <v>#REF!</v>
      </c>
      <c r="P167" s="136" t="e">
        <f>SUM(P168,#REF!,#REF!)</f>
        <v>#REF!</v>
      </c>
      <c r="Q167" s="69">
        <f>SUM(Q168)</f>
        <v>13113.55</v>
      </c>
      <c r="R167" s="69">
        <f>SUM(R168)</f>
        <v>13113.55</v>
      </c>
      <c r="S167" s="70">
        <f t="shared" si="35"/>
        <v>100</v>
      </c>
    </row>
    <row r="168" spans="1:19" s="86" customFormat="1" ht="9">
      <c r="A168" s="71"/>
      <c r="B168" s="83">
        <v>85415</v>
      </c>
      <c r="C168" s="83"/>
      <c r="D168" s="84" t="s">
        <v>215</v>
      </c>
      <c r="E168" s="85" t="s">
        <v>225</v>
      </c>
      <c r="F168" s="95">
        <f aca="true" t="shared" si="37" ref="F168:R168">SUM(F169:F169)</f>
        <v>0</v>
      </c>
      <c r="G168" s="95">
        <f t="shared" si="37"/>
        <v>2000</v>
      </c>
      <c r="H168" s="95">
        <f t="shared" si="37"/>
        <v>0</v>
      </c>
      <c r="I168" s="95">
        <f t="shared" si="37"/>
        <v>0</v>
      </c>
      <c r="J168" s="95">
        <f t="shared" si="37"/>
        <v>0</v>
      </c>
      <c r="K168" s="95">
        <f t="shared" si="37"/>
        <v>0</v>
      </c>
      <c r="L168" s="95">
        <f t="shared" si="37"/>
        <v>0</v>
      </c>
      <c r="M168" s="95">
        <f t="shared" si="37"/>
        <v>0</v>
      </c>
      <c r="N168" s="95">
        <f t="shared" si="37"/>
        <v>0</v>
      </c>
      <c r="O168" s="95">
        <f t="shared" si="37"/>
        <v>0</v>
      </c>
      <c r="P168" s="95">
        <f t="shared" si="37"/>
        <v>0</v>
      </c>
      <c r="Q168" s="69">
        <f t="shared" si="37"/>
        <v>13113.55</v>
      </c>
      <c r="R168" s="69">
        <f t="shared" si="37"/>
        <v>13113.55</v>
      </c>
      <c r="S168" s="70">
        <f t="shared" si="35"/>
        <v>100</v>
      </c>
    </row>
    <row r="169" spans="1:19" s="78" customFormat="1" ht="29.25">
      <c r="A169" s="71"/>
      <c r="B169" s="65"/>
      <c r="C169" s="65">
        <v>2440</v>
      </c>
      <c r="D169" s="66"/>
      <c r="E169" s="75" t="s">
        <v>227</v>
      </c>
      <c r="F169" s="96">
        <v>0</v>
      </c>
      <c r="G169" s="96">
        <v>2000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76">
        <v>13113.55</v>
      </c>
      <c r="R169" s="133">
        <v>13113.55</v>
      </c>
      <c r="S169" s="77">
        <f t="shared" si="35"/>
        <v>100</v>
      </c>
    </row>
    <row r="170" spans="1:19" s="112" customFormat="1" ht="11.25">
      <c r="A170" s="526" t="s">
        <v>228</v>
      </c>
      <c r="B170" s="540"/>
      <c r="C170" s="540"/>
      <c r="D170" s="540"/>
      <c r="E170" s="540"/>
      <c r="F170" s="139" t="e">
        <f>SUM(#REF!,#REF!,F143,#REF!,#REF!)</f>
        <v>#REF!</v>
      </c>
      <c r="G170" s="139" t="e">
        <f>SUM(#REF!,#REF!,G143,#REF!,#REF!)</f>
        <v>#REF!</v>
      </c>
      <c r="H170" s="139" t="e">
        <f>SUM(#REF!,#REF!,H143,#REF!,#REF!)</f>
        <v>#REF!</v>
      </c>
      <c r="I170" s="139" t="e">
        <f>SUM(#REF!,#REF!,I143,#REF!,#REF!)</f>
        <v>#REF!</v>
      </c>
      <c r="J170" s="139" t="e">
        <f>SUM(#REF!,#REF!,J143,#REF!,#REF!)</f>
        <v>#REF!</v>
      </c>
      <c r="K170" s="139" t="e">
        <f>SUM(#REF!,#REF!,K143,#REF!,#REF!)</f>
        <v>#REF!</v>
      </c>
      <c r="L170" s="139" t="e">
        <f>SUM(#REF!,#REF!,L143,#REF!,#REF!)</f>
        <v>#REF!</v>
      </c>
      <c r="M170" s="139" t="e">
        <f>SUM(#REF!,#REF!,M143,#REF!,#REF!)</f>
        <v>#REF!</v>
      </c>
      <c r="N170" s="139" t="e">
        <f>SUM(#REF!,#REF!,N143,#REF!,#REF!)</f>
        <v>#REF!</v>
      </c>
      <c r="O170" s="139" t="e">
        <f>SUM(#REF!,#REF!,O143,#REF!,#REF!)</f>
        <v>#REF!</v>
      </c>
      <c r="P170" s="139" t="e">
        <f>SUM(#REF!,#REF!,P143,#REF!,#REF!)</f>
        <v>#REF!</v>
      </c>
      <c r="Q170" s="139">
        <f>SUM(Q164,Q167)</f>
        <v>53113.55</v>
      </c>
      <c r="R170" s="139">
        <f>SUM(R164,R167)</f>
        <v>53113.55</v>
      </c>
      <c r="S170" s="119">
        <f t="shared" si="35"/>
        <v>100</v>
      </c>
    </row>
    <row r="171" spans="1:19" s="112" customFormat="1" ht="22.5" customHeight="1">
      <c r="A171" s="550" t="s">
        <v>405</v>
      </c>
      <c r="B171" s="553"/>
      <c r="C171" s="553"/>
      <c r="D171" s="553"/>
      <c r="E171" s="554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18"/>
      <c r="R171" s="118"/>
      <c r="S171" s="119"/>
    </row>
    <row r="172" spans="1:19" s="82" customFormat="1" ht="9" customHeight="1" hidden="1">
      <c r="A172" s="79">
        <v>750</v>
      </c>
      <c r="B172" s="80"/>
      <c r="C172" s="80"/>
      <c r="D172" s="81"/>
      <c r="E172" s="67" t="s">
        <v>100</v>
      </c>
      <c r="F172" s="136" t="e">
        <f>SUM(F173,#REF!,#REF!)</f>
        <v>#REF!</v>
      </c>
      <c r="G172" s="136" t="e">
        <f>SUM(G173,#REF!,#REF!)</f>
        <v>#REF!</v>
      </c>
      <c r="H172" s="136" t="e">
        <f>SUM(H173,#REF!,#REF!)</f>
        <v>#REF!</v>
      </c>
      <c r="I172" s="136" t="e">
        <f>SUM(I173,#REF!,#REF!)</f>
        <v>#REF!</v>
      </c>
      <c r="J172" s="136" t="e">
        <f>SUM(J173,#REF!,#REF!)</f>
        <v>#REF!</v>
      </c>
      <c r="K172" s="136" t="e">
        <f>SUM(K173,#REF!,#REF!)</f>
        <v>#REF!</v>
      </c>
      <c r="L172" s="136" t="e">
        <f>SUM(L173,#REF!,#REF!)</f>
        <v>#REF!</v>
      </c>
      <c r="M172" s="136" t="e">
        <f>SUM(M173,#REF!,#REF!)</f>
        <v>#REF!</v>
      </c>
      <c r="N172" s="136" t="e">
        <f>SUM(N173,#REF!,#REF!)</f>
        <v>#REF!</v>
      </c>
      <c r="O172" s="136" t="e">
        <f>SUM(O173,#REF!,#REF!)</f>
        <v>#REF!</v>
      </c>
      <c r="P172" s="136" t="e">
        <f>SUM(P173,#REF!,#REF!)</f>
        <v>#REF!</v>
      </c>
      <c r="Q172" s="69">
        <f>SUM(Q173)</f>
        <v>0</v>
      </c>
      <c r="R172" s="69">
        <f>SUM(R173)</f>
        <v>0</v>
      </c>
      <c r="S172" s="70" t="e">
        <f aca="true" t="shared" si="38" ref="S172:S182">ROUND((R172/Q172)*100,2)</f>
        <v>#DIV/0!</v>
      </c>
    </row>
    <row r="173" spans="1:19" s="86" customFormat="1" ht="9" hidden="1">
      <c r="A173" s="71"/>
      <c r="B173" s="83">
        <v>75023</v>
      </c>
      <c r="C173" s="83"/>
      <c r="D173" s="84" t="s">
        <v>215</v>
      </c>
      <c r="E173" s="85" t="s">
        <v>101</v>
      </c>
      <c r="F173" s="95">
        <f aca="true" t="shared" si="39" ref="F173:P173">SUM(F174:F174)</f>
        <v>0</v>
      </c>
      <c r="G173" s="95">
        <f t="shared" si="39"/>
        <v>2000</v>
      </c>
      <c r="H173" s="95">
        <f t="shared" si="39"/>
        <v>0</v>
      </c>
      <c r="I173" s="95">
        <f t="shared" si="39"/>
        <v>0</v>
      </c>
      <c r="J173" s="95">
        <f t="shared" si="39"/>
        <v>0</v>
      </c>
      <c r="K173" s="95">
        <f t="shared" si="39"/>
        <v>0</v>
      </c>
      <c r="L173" s="95">
        <f t="shared" si="39"/>
        <v>0</v>
      </c>
      <c r="M173" s="95">
        <f t="shared" si="39"/>
        <v>0</v>
      </c>
      <c r="N173" s="95">
        <f t="shared" si="39"/>
        <v>0</v>
      </c>
      <c r="O173" s="95">
        <f t="shared" si="39"/>
        <v>0</v>
      </c>
      <c r="P173" s="95">
        <f t="shared" si="39"/>
        <v>0</v>
      </c>
      <c r="Q173" s="69">
        <f>SUM(Q174:Q175)</f>
        <v>0</v>
      </c>
      <c r="R173" s="69">
        <f>SUM(R174:R175)</f>
        <v>0</v>
      </c>
      <c r="S173" s="70" t="e">
        <f t="shared" si="38"/>
        <v>#DIV/0!</v>
      </c>
    </row>
    <row r="174" spans="1:19" s="78" customFormat="1" ht="29.25" hidden="1">
      <c r="A174" s="71"/>
      <c r="B174" s="65"/>
      <c r="C174" s="65">
        <v>2700</v>
      </c>
      <c r="D174" s="66"/>
      <c r="E174" s="75" t="s">
        <v>229</v>
      </c>
      <c r="F174" s="96">
        <v>0</v>
      </c>
      <c r="G174" s="96">
        <v>2000</v>
      </c>
      <c r="H174" s="96"/>
      <c r="I174" s="96"/>
      <c r="J174" s="96"/>
      <c r="K174" s="96"/>
      <c r="L174" s="96"/>
      <c r="M174" s="96"/>
      <c r="N174" s="96"/>
      <c r="O174" s="96"/>
      <c r="P174" s="96"/>
      <c r="Q174" s="76">
        <v>0</v>
      </c>
      <c r="R174" s="133">
        <v>0</v>
      </c>
      <c r="S174" s="77" t="e">
        <f t="shared" si="38"/>
        <v>#DIV/0!</v>
      </c>
    </row>
    <row r="175" spans="1:19" s="78" customFormat="1" ht="29.25" hidden="1">
      <c r="A175" s="71"/>
      <c r="B175" s="65"/>
      <c r="C175" s="65">
        <v>6290</v>
      </c>
      <c r="D175" s="66"/>
      <c r="E175" s="75" t="s">
        <v>230</v>
      </c>
      <c r="F175" s="96">
        <v>0</v>
      </c>
      <c r="G175" s="96">
        <v>2000</v>
      </c>
      <c r="H175" s="96"/>
      <c r="I175" s="96"/>
      <c r="J175" s="96"/>
      <c r="K175" s="96"/>
      <c r="L175" s="96"/>
      <c r="M175" s="96"/>
      <c r="N175" s="96"/>
      <c r="O175" s="96"/>
      <c r="P175" s="96"/>
      <c r="Q175" s="76">
        <v>0</v>
      </c>
      <c r="R175" s="133">
        <v>0</v>
      </c>
      <c r="S175" s="77" t="e">
        <f t="shared" si="38"/>
        <v>#DIV/0!</v>
      </c>
    </row>
    <row r="176" spans="1:19" s="82" customFormat="1" ht="9.75">
      <c r="A176" s="126">
        <v>10</v>
      </c>
      <c r="B176" s="80"/>
      <c r="C176" s="80"/>
      <c r="D176" s="81"/>
      <c r="E176" s="67" t="s">
        <v>94</v>
      </c>
      <c r="F176" s="136" t="e">
        <f>SUM(F177,#REF!,#REF!)</f>
        <v>#REF!</v>
      </c>
      <c r="G176" s="136" t="e">
        <f>SUM(G177,#REF!,#REF!)</f>
        <v>#REF!</v>
      </c>
      <c r="H176" s="136" t="e">
        <f>SUM(H177,#REF!,#REF!)</f>
        <v>#REF!</v>
      </c>
      <c r="I176" s="136" t="e">
        <f>SUM(I177,#REF!,#REF!)</f>
        <v>#REF!</v>
      </c>
      <c r="J176" s="136" t="e">
        <f>SUM(J177,#REF!,#REF!)</f>
        <v>#REF!</v>
      </c>
      <c r="K176" s="136" t="e">
        <f>SUM(K177,#REF!,#REF!)</f>
        <v>#REF!</v>
      </c>
      <c r="L176" s="136" t="e">
        <f>SUM(L177,#REF!,#REF!)</f>
        <v>#REF!</v>
      </c>
      <c r="M176" s="136" t="e">
        <f>SUM(M177,#REF!,#REF!)</f>
        <v>#REF!</v>
      </c>
      <c r="N176" s="136" t="e">
        <f>SUM(N177,#REF!,#REF!)</f>
        <v>#REF!</v>
      </c>
      <c r="O176" s="136" t="e">
        <f>SUM(O177,#REF!,#REF!)</f>
        <v>#REF!</v>
      </c>
      <c r="P176" s="136" t="e">
        <f>SUM(P177,#REF!,#REF!)</f>
        <v>#REF!</v>
      </c>
      <c r="Q176" s="69">
        <f>SUM(Q177)</f>
        <v>44000</v>
      </c>
      <c r="R176" s="69">
        <f>SUM(R177)</f>
        <v>44000</v>
      </c>
      <c r="S176" s="70">
        <f>ROUND((R176/Q176)*100,2)</f>
        <v>100</v>
      </c>
    </row>
    <row r="177" spans="1:19" s="86" customFormat="1" ht="9">
      <c r="A177" s="71"/>
      <c r="B177" s="128">
        <v>1095</v>
      </c>
      <c r="C177" s="83"/>
      <c r="D177" s="84"/>
      <c r="E177" s="85" t="s">
        <v>186</v>
      </c>
      <c r="F177" s="95">
        <f aca="true" t="shared" si="40" ref="F177:P177">SUM(F178:F178)</f>
        <v>0</v>
      </c>
      <c r="G177" s="95">
        <f t="shared" si="40"/>
        <v>2000</v>
      </c>
      <c r="H177" s="95">
        <f t="shared" si="40"/>
        <v>0</v>
      </c>
      <c r="I177" s="95">
        <f t="shared" si="40"/>
        <v>0</v>
      </c>
      <c r="J177" s="95">
        <f t="shared" si="40"/>
        <v>0</v>
      </c>
      <c r="K177" s="95">
        <f t="shared" si="40"/>
        <v>0</v>
      </c>
      <c r="L177" s="95">
        <f t="shared" si="40"/>
        <v>0</v>
      </c>
      <c r="M177" s="95">
        <f t="shared" si="40"/>
        <v>0</v>
      </c>
      <c r="N177" s="95">
        <f t="shared" si="40"/>
        <v>0</v>
      </c>
      <c r="O177" s="95">
        <f t="shared" si="40"/>
        <v>0</v>
      </c>
      <c r="P177" s="95">
        <f t="shared" si="40"/>
        <v>0</v>
      </c>
      <c r="Q177" s="74">
        <f>SUM(Q179:Q180)</f>
        <v>44000</v>
      </c>
      <c r="R177" s="74">
        <f>SUM(R179:R180)</f>
        <v>44000</v>
      </c>
      <c r="S177" s="70">
        <f>ROUND((R177/Q177)*100,2)</f>
        <v>100</v>
      </c>
    </row>
    <row r="178" spans="1:19" s="78" customFormat="1" ht="9.75" hidden="1">
      <c r="A178" s="71"/>
      <c r="B178" s="65"/>
      <c r="C178" s="65"/>
      <c r="D178" s="66"/>
      <c r="E178" s="75"/>
      <c r="F178" s="96">
        <v>0</v>
      </c>
      <c r="G178" s="96">
        <v>2000</v>
      </c>
      <c r="H178" s="96"/>
      <c r="I178" s="96"/>
      <c r="J178" s="96"/>
      <c r="K178" s="96"/>
      <c r="L178" s="96"/>
      <c r="M178" s="96"/>
      <c r="N178" s="96"/>
      <c r="O178" s="96"/>
      <c r="P178" s="96"/>
      <c r="Q178" s="76">
        <v>0</v>
      </c>
      <c r="R178" s="133">
        <v>0</v>
      </c>
      <c r="S178" s="77">
        <v>0</v>
      </c>
    </row>
    <row r="179" spans="1:19" s="78" customFormat="1" ht="39">
      <c r="A179" s="71"/>
      <c r="B179" s="65"/>
      <c r="C179" s="65">
        <v>2700</v>
      </c>
      <c r="D179" s="66"/>
      <c r="E179" s="75" t="s">
        <v>304</v>
      </c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76">
        <v>8800</v>
      </c>
      <c r="R179" s="133">
        <v>8800</v>
      </c>
      <c r="S179" s="93">
        <f>ROUND((R179/Q179)*100,2)</f>
        <v>100</v>
      </c>
    </row>
    <row r="180" spans="1:19" s="78" customFormat="1" ht="39">
      <c r="A180" s="71"/>
      <c r="B180" s="65"/>
      <c r="C180" s="65">
        <v>2710</v>
      </c>
      <c r="D180" s="66"/>
      <c r="E180" s="75" t="s">
        <v>305</v>
      </c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76">
        <v>35200</v>
      </c>
      <c r="R180" s="133">
        <v>35200</v>
      </c>
      <c r="S180" s="93">
        <f>ROUND((R180/Q180)*100,2)</f>
        <v>100</v>
      </c>
    </row>
    <row r="181" spans="1:19" s="82" customFormat="1" ht="9.75">
      <c r="A181" s="79">
        <v>801</v>
      </c>
      <c r="B181" s="80"/>
      <c r="C181" s="80"/>
      <c r="D181" s="81"/>
      <c r="E181" s="67" t="s">
        <v>105</v>
      </c>
      <c r="F181" s="136" t="e">
        <f>SUM(F182,#REF!,#REF!)</f>
        <v>#REF!</v>
      </c>
      <c r="G181" s="136" t="e">
        <f>SUM(G182,#REF!,#REF!)</f>
        <v>#REF!</v>
      </c>
      <c r="H181" s="136" t="e">
        <f>SUM(H182,#REF!,#REF!)</f>
        <v>#REF!</v>
      </c>
      <c r="I181" s="136" t="e">
        <f>SUM(I182,#REF!,#REF!)</f>
        <v>#REF!</v>
      </c>
      <c r="J181" s="136" t="e">
        <f>SUM(J182,#REF!,#REF!)</f>
        <v>#REF!</v>
      </c>
      <c r="K181" s="136" t="e">
        <f>SUM(K182,#REF!,#REF!)</f>
        <v>#REF!</v>
      </c>
      <c r="L181" s="136" t="e">
        <f>SUM(L182,#REF!,#REF!)</f>
        <v>#REF!</v>
      </c>
      <c r="M181" s="136" t="e">
        <f>SUM(M182,#REF!,#REF!)</f>
        <v>#REF!</v>
      </c>
      <c r="N181" s="136" t="e">
        <f>SUM(N182,#REF!,#REF!)</f>
        <v>#REF!</v>
      </c>
      <c r="O181" s="136" t="e">
        <f>SUM(O182,#REF!,#REF!)</f>
        <v>#REF!</v>
      </c>
      <c r="P181" s="136" t="e">
        <f>SUM(P182,#REF!,#REF!)</f>
        <v>#REF!</v>
      </c>
      <c r="Q181" s="69">
        <f>SUM(Q182)</f>
        <v>17704</v>
      </c>
      <c r="R181" s="69">
        <f>SUM(R182)</f>
        <v>17703.92</v>
      </c>
      <c r="S181" s="70">
        <f t="shared" si="38"/>
        <v>100</v>
      </c>
    </row>
    <row r="182" spans="1:19" s="86" customFormat="1" ht="9">
      <c r="A182" s="71"/>
      <c r="B182" s="83">
        <v>80101</v>
      </c>
      <c r="C182" s="83"/>
      <c r="D182" s="84" t="s">
        <v>215</v>
      </c>
      <c r="E182" s="85" t="s">
        <v>106</v>
      </c>
      <c r="F182" s="95">
        <f aca="true" t="shared" si="41" ref="F182:P182">SUM(F183:F183)</f>
        <v>0</v>
      </c>
      <c r="G182" s="95">
        <f t="shared" si="41"/>
        <v>2000</v>
      </c>
      <c r="H182" s="95">
        <f t="shared" si="41"/>
        <v>0</v>
      </c>
      <c r="I182" s="95">
        <f t="shared" si="41"/>
        <v>0</v>
      </c>
      <c r="J182" s="95">
        <f t="shared" si="41"/>
        <v>0</v>
      </c>
      <c r="K182" s="95">
        <f t="shared" si="41"/>
        <v>0</v>
      </c>
      <c r="L182" s="95">
        <f t="shared" si="41"/>
        <v>0</v>
      </c>
      <c r="M182" s="95">
        <f t="shared" si="41"/>
        <v>0</v>
      </c>
      <c r="N182" s="95">
        <f t="shared" si="41"/>
        <v>0</v>
      </c>
      <c r="O182" s="95">
        <f t="shared" si="41"/>
        <v>0</v>
      </c>
      <c r="P182" s="95">
        <f t="shared" si="41"/>
        <v>0</v>
      </c>
      <c r="Q182" s="74">
        <f>SUM(Q184:Q185)</f>
        <v>17704</v>
      </c>
      <c r="R182" s="74">
        <f>SUM(R184:R185)</f>
        <v>17703.92</v>
      </c>
      <c r="S182" s="70">
        <f t="shared" si="38"/>
        <v>100</v>
      </c>
    </row>
    <row r="183" spans="1:19" s="78" customFormat="1" ht="29.25" hidden="1">
      <c r="A183" s="71"/>
      <c r="B183" s="65"/>
      <c r="C183" s="65">
        <v>2700</v>
      </c>
      <c r="D183" s="66"/>
      <c r="E183" s="75" t="s">
        <v>229</v>
      </c>
      <c r="F183" s="96">
        <v>0</v>
      </c>
      <c r="G183" s="96">
        <v>2000</v>
      </c>
      <c r="H183" s="96"/>
      <c r="I183" s="96"/>
      <c r="J183" s="96"/>
      <c r="K183" s="96"/>
      <c r="L183" s="96"/>
      <c r="M183" s="96"/>
      <c r="N183" s="96"/>
      <c r="O183" s="96"/>
      <c r="P183" s="96"/>
      <c r="Q183" s="76">
        <v>0</v>
      </c>
      <c r="R183" s="133">
        <v>0</v>
      </c>
      <c r="S183" s="77">
        <v>0</v>
      </c>
    </row>
    <row r="184" spans="1:19" s="78" customFormat="1" ht="48.75">
      <c r="A184" s="71"/>
      <c r="B184" s="65"/>
      <c r="C184" s="65">
        <v>2705</v>
      </c>
      <c r="D184" s="66"/>
      <c r="E184" s="75" t="s">
        <v>306</v>
      </c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76">
        <v>5995</v>
      </c>
      <c r="R184" s="133">
        <v>5994.4</v>
      </c>
      <c r="S184" s="93">
        <f aca="true" t="shared" si="42" ref="S184:S191">ROUND((R184/Q184)*100,2)</f>
        <v>99.99</v>
      </c>
    </row>
    <row r="185" spans="1:19" s="78" customFormat="1" ht="29.25" customHeight="1">
      <c r="A185" s="71"/>
      <c r="B185" s="65"/>
      <c r="C185" s="65">
        <v>2700</v>
      </c>
      <c r="D185" s="66"/>
      <c r="E185" s="75" t="s">
        <v>229</v>
      </c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76">
        <v>11709</v>
      </c>
      <c r="R185" s="133">
        <v>11709.52</v>
      </c>
      <c r="S185" s="93">
        <f t="shared" si="42"/>
        <v>100</v>
      </c>
    </row>
    <row r="186" spans="1:19" s="82" customFormat="1" ht="18.75">
      <c r="A186" s="79">
        <v>853</v>
      </c>
      <c r="B186" s="80"/>
      <c r="C186" s="80"/>
      <c r="D186" s="81"/>
      <c r="E186" s="67" t="s">
        <v>120</v>
      </c>
      <c r="F186" s="136" t="e">
        <f>SUM(F187,#REF!,#REF!)</f>
        <v>#REF!</v>
      </c>
      <c r="G186" s="136" t="e">
        <f>SUM(G187,#REF!,#REF!)</f>
        <v>#REF!</v>
      </c>
      <c r="H186" s="136" t="e">
        <f>SUM(H187,#REF!,#REF!)</f>
        <v>#REF!</v>
      </c>
      <c r="I186" s="136" t="e">
        <f>SUM(I187,#REF!,#REF!)</f>
        <v>#REF!</v>
      </c>
      <c r="J186" s="136" t="e">
        <f>SUM(J187,#REF!,#REF!)</f>
        <v>#REF!</v>
      </c>
      <c r="K186" s="136" t="e">
        <f>SUM(K187,#REF!,#REF!)</f>
        <v>#REF!</v>
      </c>
      <c r="L186" s="136" t="e">
        <f>SUM(L187,#REF!,#REF!)</f>
        <v>#REF!</v>
      </c>
      <c r="M186" s="136" t="e">
        <f>SUM(M187,#REF!,#REF!)</f>
        <v>#REF!</v>
      </c>
      <c r="N186" s="136" t="e">
        <f>SUM(N187,#REF!,#REF!)</f>
        <v>#REF!</v>
      </c>
      <c r="O186" s="136" t="e">
        <f>SUM(O187,#REF!,#REF!)</f>
        <v>#REF!</v>
      </c>
      <c r="P186" s="136" t="e">
        <f>SUM(P187,#REF!,#REF!)</f>
        <v>#REF!</v>
      </c>
      <c r="Q186" s="69">
        <f>SUM(Q187)</f>
        <v>111944.98999999999</v>
      </c>
      <c r="R186" s="69">
        <f>SUM(R187)</f>
        <v>102056.79</v>
      </c>
      <c r="S186" s="70">
        <f t="shared" si="42"/>
        <v>91.17</v>
      </c>
    </row>
    <row r="187" spans="1:19" s="86" customFormat="1" ht="9">
      <c r="A187" s="71"/>
      <c r="B187" s="83">
        <v>85395</v>
      </c>
      <c r="C187" s="83"/>
      <c r="D187" s="84" t="s">
        <v>215</v>
      </c>
      <c r="E187" s="85" t="s">
        <v>97</v>
      </c>
      <c r="F187" s="95">
        <f aca="true" t="shared" si="43" ref="F187:P187">SUM(F191:F191)</f>
        <v>0</v>
      </c>
      <c r="G187" s="95">
        <f t="shared" si="43"/>
        <v>2000</v>
      </c>
      <c r="H187" s="95">
        <f t="shared" si="43"/>
        <v>0</v>
      </c>
      <c r="I187" s="95">
        <f t="shared" si="43"/>
        <v>0</v>
      </c>
      <c r="J187" s="95">
        <f t="shared" si="43"/>
        <v>0</v>
      </c>
      <c r="K187" s="95">
        <f t="shared" si="43"/>
        <v>0</v>
      </c>
      <c r="L187" s="95">
        <f t="shared" si="43"/>
        <v>0</v>
      </c>
      <c r="M187" s="95">
        <f t="shared" si="43"/>
        <v>0</v>
      </c>
      <c r="N187" s="95">
        <f t="shared" si="43"/>
        <v>0</v>
      </c>
      <c r="O187" s="95">
        <f t="shared" si="43"/>
        <v>0</v>
      </c>
      <c r="P187" s="95">
        <f t="shared" si="43"/>
        <v>0</v>
      </c>
      <c r="Q187" s="74">
        <f>SUM(Q188:Q191)</f>
        <v>111944.98999999999</v>
      </c>
      <c r="R187" s="74">
        <f>SUM(R188:R191)</f>
        <v>102056.79</v>
      </c>
      <c r="S187" s="70">
        <f t="shared" si="42"/>
        <v>91.17</v>
      </c>
    </row>
    <row r="188" spans="1:19" s="78" customFormat="1" ht="19.5">
      <c r="A188" s="71"/>
      <c r="B188" s="65"/>
      <c r="C188" s="65">
        <v>2008</v>
      </c>
      <c r="D188" s="66"/>
      <c r="E188" s="75" t="s">
        <v>401</v>
      </c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76">
        <v>92593.04</v>
      </c>
      <c r="R188" s="97">
        <v>82981.06</v>
      </c>
      <c r="S188" s="93">
        <f t="shared" si="42"/>
        <v>89.62</v>
      </c>
    </row>
    <row r="189" spans="1:19" s="78" customFormat="1" ht="19.5">
      <c r="A189" s="71"/>
      <c r="B189" s="65"/>
      <c r="C189" s="65">
        <v>2009</v>
      </c>
      <c r="D189" s="66"/>
      <c r="E189" s="75" t="s">
        <v>401</v>
      </c>
      <c r="F189" s="96">
        <v>0</v>
      </c>
      <c r="G189" s="96">
        <v>2000</v>
      </c>
      <c r="H189" s="96"/>
      <c r="I189" s="96"/>
      <c r="J189" s="96"/>
      <c r="K189" s="96"/>
      <c r="L189" s="96"/>
      <c r="M189" s="96"/>
      <c r="N189" s="96"/>
      <c r="O189" s="96"/>
      <c r="P189" s="96"/>
      <c r="Q189" s="76">
        <v>2579.95</v>
      </c>
      <c r="R189" s="133">
        <v>2311.83</v>
      </c>
      <c r="S189" s="93">
        <f t="shared" si="42"/>
        <v>89.61</v>
      </c>
    </row>
    <row r="190" spans="1:19" s="78" customFormat="1" ht="9.75">
      <c r="A190" s="71"/>
      <c r="B190" s="65"/>
      <c r="C190" s="65">
        <v>6208</v>
      </c>
      <c r="D190" s="66"/>
      <c r="E190" s="75" t="s">
        <v>402</v>
      </c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76">
        <v>14256.2</v>
      </c>
      <c r="R190" s="97">
        <v>14249.32</v>
      </c>
      <c r="S190" s="93">
        <f t="shared" si="42"/>
        <v>99.95</v>
      </c>
    </row>
    <row r="191" spans="1:19" s="78" customFormat="1" ht="9.75">
      <c r="A191" s="71"/>
      <c r="B191" s="65"/>
      <c r="C191" s="65">
        <v>6209</v>
      </c>
      <c r="D191" s="66"/>
      <c r="E191" s="75" t="s">
        <v>402</v>
      </c>
      <c r="F191" s="96">
        <v>0</v>
      </c>
      <c r="G191" s="96">
        <v>2000</v>
      </c>
      <c r="H191" s="96"/>
      <c r="I191" s="96"/>
      <c r="J191" s="96"/>
      <c r="K191" s="96"/>
      <c r="L191" s="96"/>
      <c r="M191" s="96"/>
      <c r="N191" s="96"/>
      <c r="O191" s="96"/>
      <c r="P191" s="96"/>
      <c r="Q191" s="76">
        <v>2515.8</v>
      </c>
      <c r="R191" s="133">
        <v>2514.58</v>
      </c>
      <c r="S191" s="93">
        <f t="shared" si="42"/>
        <v>99.95</v>
      </c>
    </row>
    <row r="192" spans="1:19" s="86" customFormat="1" ht="9" hidden="1">
      <c r="A192" s="71"/>
      <c r="B192" s="83">
        <v>80110</v>
      </c>
      <c r="C192" s="83"/>
      <c r="D192" s="84" t="s">
        <v>215</v>
      </c>
      <c r="E192" s="85" t="s">
        <v>206</v>
      </c>
      <c r="F192" s="95">
        <f aca="true" t="shared" si="44" ref="F192:P192">SUM(F194:F194)</f>
        <v>0</v>
      </c>
      <c r="G192" s="95">
        <f t="shared" si="44"/>
        <v>2000</v>
      </c>
      <c r="H192" s="95">
        <f t="shared" si="44"/>
        <v>0</v>
      </c>
      <c r="I192" s="95">
        <f t="shared" si="44"/>
        <v>0</v>
      </c>
      <c r="J192" s="95">
        <f t="shared" si="44"/>
        <v>0</v>
      </c>
      <c r="K192" s="95">
        <f t="shared" si="44"/>
        <v>0</v>
      </c>
      <c r="L192" s="95">
        <f t="shared" si="44"/>
        <v>0</v>
      </c>
      <c r="M192" s="95">
        <f t="shared" si="44"/>
        <v>0</v>
      </c>
      <c r="N192" s="95">
        <f t="shared" si="44"/>
        <v>0</v>
      </c>
      <c r="O192" s="95">
        <f t="shared" si="44"/>
        <v>0</v>
      </c>
      <c r="P192" s="95">
        <f t="shared" si="44"/>
        <v>0</v>
      </c>
      <c r="Q192" s="74"/>
      <c r="R192" s="74"/>
      <c r="S192" s="109">
        <v>0</v>
      </c>
    </row>
    <row r="193" spans="1:19" s="78" customFormat="1" ht="9.75" hidden="1">
      <c r="A193" s="71"/>
      <c r="B193" s="65"/>
      <c r="C193" s="65">
        <v>970</v>
      </c>
      <c r="D193" s="66"/>
      <c r="E193" s="75" t="s">
        <v>231</v>
      </c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76"/>
      <c r="R193" s="97"/>
      <c r="S193" s="77">
        <v>0</v>
      </c>
    </row>
    <row r="194" spans="1:19" s="78" customFormat="1" ht="29.25" hidden="1">
      <c r="A194" s="71"/>
      <c r="B194" s="65"/>
      <c r="C194" s="65">
        <v>2700</v>
      </c>
      <c r="D194" s="66"/>
      <c r="E194" s="75" t="s">
        <v>229</v>
      </c>
      <c r="F194" s="96">
        <v>0</v>
      </c>
      <c r="G194" s="96">
        <v>2000</v>
      </c>
      <c r="H194" s="96"/>
      <c r="I194" s="96"/>
      <c r="J194" s="96"/>
      <c r="K194" s="96"/>
      <c r="L194" s="96"/>
      <c r="M194" s="96"/>
      <c r="N194" s="96"/>
      <c r="O194" s="96"/>
      <c r="P194" s="96"/>
      <c r="Q194" s="76"/>
      <c r="R194" s="133"/>
      <c r="S194" s="77" t="e">
        <f aca="true" t="shared" si="45" ref="S194:S199">ROUND((R194/Q194)*100,2)</f>
        <v>#DIV/0!</v>
      </c>
    </row>
    <row r="195" spans="1:19" s="78" customFormat="1" ht="29.25" hidden="1">
      <c r="A195" s="71"/>
      <c r="B195" s="65"/>
      <c r="C195" s="65">
        <v>6290</v>
      </c>
      <c r="D195" s="66"/>
      <c r="E195" s="75" t="s">
        <v>230</v>
      </c>
      <c r="F195" s="96">
        <v>0</v>
      </c>
      <c r="G195" s="96">
        <v>2000</v>
      </c>
      <c r="H195" s="96"/>
      <c r="I195" s="96"/>
      <c r="J195" s="96"/>
      <c r="K195" s="96"/>
      <c r="L195" s="96"/>
      <c r="M195" s="96"/>
      <c r="N195" s="96"/>
      <c r="O195" s="96"/>
      <c r="P195" s="96"/>
      <c r="Q195" s="76"/>
      <c r="R195" s="133"/>
      <c r="S195" s="77" t="e">
        <f t="shared" si="45"/>
        <v>#DIV/0!</v>
      </c>
    </row>
    <row r="196" spans="1:19" s="78" customFormat="1" ht="18.75" hidden="1">
      <c r="A196" s="71"/>
      <c r="B196" s="94">
        <v>80114</v>
      </c>
      <c r="C196" s="65"/>
      <c r="D196" s="66"/>
      <c r="E196" s="73" t="s">
        <v>207</v>
      </c>
      <c r="F196" s="96"/>
      <c r="G196" s="96"/>
      <c r="H196" s="96"/>
      <c r="I196" s="96"/>
      <c r="J196" s="96"/>
      <c r="K196" s="96"/>
      <c r="L196" s="96"/>
      <c r="M196" s="104"/>
      <c r="N196" s="96"/>
      <c r="O196" s="96"/>
      <c r="P196" s="96"/>
      <c r="Q196" s="69"/>
      <c r="R196" s="69"/>
      <c r="S196" s="70" t="e">
        <f t="shared" si="45"/>
        <v>#DIV/0!</v>
      </c>
    </row>
    <row r="197" spans="1:19" s="78" customFormat="1" ht="9.75" hidden="1">
      <c r="A197" s="71"/>
      <c r="B197" s="65"/>
      <c r="C197" s="65">
        <v>970</v>
      </c>
      <c r="D197" s="66"/>
      <c r="E197" s="75" t="s">
        <v>231</v>
      </c>
      <c r="F197" s="96"/>
      <c r="G197" s="96"/>
      <c r="H197" s="96"/>
      <c r="I197" s="96"/>
      <c r="J197" s="96"/>
      <c r="K197" s="96"/>
      <c r="L197" s="96"/>
      <c r="M197" s="104"/>
      <c r="N197" s="96"/>
      <c r="O197" s="96"/>
      <c r="P197" s="96"/>
      <c r="Q197" s="76"/>
      <c r="R197" s="97"/>
      <c r="S197" s="77" t="e">
        <f t="shared" si="45"/>
        <v>#DIV/0!</v>
      </c>
    </row>
    <row r="198" spans="1:19" s="78" customFormat="1" ht="29.25" customHeight="1" hidden="1">
      <c r="A198" s="71"/>
      <c r="B198" s="65"/>
      <c r="C198" s="65">
        <v>2709</v>
      </c>
      <c r="D198" s="66"/>
      <c r="E198" s="75" t="s">
        <v>229</v>
      </c>
      <c r="F198" s="96"/>
      <c r="G198" s="96"/>
      <c r="H198" s="96"/>
      <c r="I198" s="96"/>
      <c r="J198" s="96"/>
      <c r="K198" s="96"/>
      <c r="L198" s="96"/>
      <c r="M198" s="104"/>
      <c r="N198" s="96"/>
      <c r="O198" s="96"/>
      <c r="P198" s="96"/>
      <c r="Q198" s="76">
        <v>0</v>
      </c>
      <c r="R198" s="97">
        <v>0</v>
      </c>
      <c r="S198" s="77" t="e">
        <f t="shared" si="45"/>
        <v>#DIV/0!</v>
      </c>
    </row>
    <row r="199" spans="1:19" s="112" customFormat="1" ht="23.25" customHeight="1">
      <c r="A199" s="555" t="s">
        <v>406</v>
      </c>
      <c r="B199" s="556"/>
      <c r="C199" s="556"/>
      <c r="D199" s="556"/>
      <c r="E199" s="557"/>
      <c r="F199" s="143"/>
      <c r="G199" s="143"/>
      <c r="H199" s="143"/>
      <c r="I199" s="143"/>
      <c r="J199" s="143"/>
      <c r="K199" s="143"/>
      <c r="L199" s="143"/>
      <c r="M199" s="144"/>
      <c r="N199" s="143"/>
      <c r="O199" s="143"/>
      <c r="P199" s="143"/>
      <c r="Q199" s="118">
        <f>SUM(Q176,Q181,Q186)</f>
        <v>173648.99</v>
      </c>
      <c r="R199" s="118">
        <f>SUM(R176,R181,R186)</f>
        <v>163760.71</v>
      </c>
      <c r="S199" s="356">
        <f t="shared" si="45"/>
        <v>94.31</v>
      </c>
    </row>
    <row r="200" spans="1:19" s="112" customFormat="1" ht="13.5" customHeight="1">
      <c r="A200" s="561" t="s">
        <v>403</v>
      </c>
      <c r="B200" s="561"/>
      <c r="C200" s="561"/>
      <c r="D200" s="561"/>
      <c r="E200" s="561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18"/>
      <c r="R200" s="118"/>
      <c r="S200" s="119"/>
    </row>
    <row r="201" spans="1:19" s="82" customFormat="1" ht="9" customHeight="1" hidden="1" thickBot="1">
      <c r="A201" s="79">
        <v>750</v>
      </c>
      <c r="B201" s="80"/>
      <c r="C201" s="80"/>
      <c r="D201" s="81"/>
      <c r="E201" s="67" t="s">
        <v>100</v>
      </c>
      <c r="F201" s="136" t="e">
        <f>SUM(F202,#REF!,#REF!)</f>
        <v>#REF!</v>
      </c>
      <c r="G201" s="136" t="e">
        <f>SUM(G202,#REF!,#REF!)</f>
        <v>#REF!</v>
      </c>
      <c r="H201" s="136" t="e">
        <f>SUM(H202,#REF!,#REF!)</f>
        <v>#REF!</v>
      </c>
      <c r="I201" s="136" t="e">
        <f>SUM(I202,#REF!,#REF!)</f>
        <v>#REF!</v>
      </c>
      <c r="J201" s="136" t="e">
        <f>SUM(J202,#REF!,#REF!)</f>
        <v>#REF!</v>
      </c>
      <c r="K201" s="136" t="e">
        <f>SUM(K202,#REF!,#REF!)</f>
        <v>#REF!</v>
      </c>
      <c r="L201" s="136" t="e">
        <f>SUM(L202,#REF!,#REF!)</f>
        <v>#REF!</v>
      </c>
      <c r="M201" s="136" t="e">
        <f>SUM(M202,#REF!,#REF!)</f>
        <v>#REF!</v>
      </c>
      <c r="N201" s="136" t="e">
        <f>SUM(N202,#REF!,#REF!)</f>
        <v>#REF!</v>
      </c>
      <c r="O201" s="136" t="e">
        <f>SUM(O202,#REF!,#REF!)</f>
        <v>#REF!</v>
      </c>
      <c r="P201" s="136" t="e">
        <f>SUM(P202,#REF!,#REF!)</f>
        <v>#REF!</v>
      </c>
      <c r="Q201" s="69">
        <f>SUM(Q202)</f>
        <v>0</v>
      </c>
      <c r="R201" s="69">
        <f>SUM(R202)</f>
        <v>0</v>
      </c>
      <c r="S201" s="70" t="e">
        <f aca="true" t="shared" si="46" ref="S201:S206">ROUND((R201/Q201)*100,2)</f>
        <v>#DIV/0!</v>
      </c>
    </row>
    <row r="202" spans="1:19" s="86" customFormat="1" ht="9" hidden="1">
      <c r="A202" s="71"/>
      <c r="B202" s="83">
        <v>75023</v>
      </c>
      <c r="C202" s="83"/>
      <c r="D202" s="84" t="s">
        <v>215</v>
      </c>
      <c r="E202" s="85" t="s">
        <v>101</v>
      </c>
      <c r="F202" s="95">
        <f aca="true" t="shared" si="47" ref="F202:P202">SUM(F203:F203)</f>
        <v>0</v>
      </c>
      <c r="G202" s="95">
        <f t="shared" si="47"/>
        <v>2000</v>
      </c>
      <c r="H202" s="95">
        <f t="shared" si="47"/>
        <v>0</v>
      </c>
      <c r="I202" s="95">
        <f t="shared" si="47"/>
        <v>0</v>
      </c>
      <c r="J202" s="95">
        <f t="shared" si="47"/>
        <v>0</v>
      </c>
      <c r="K202" s="95">
        <f t="shared" si="47"/>
        <v>0</v>
      </c>
      <c r="L202" s="95">
        <f t="shared" si="47"/>
        <v>0</v>
      </c>
      <c r="M202" s="95">
        <f t="shared" si="47"/>
        <v>0</v>
      </c>
      <c r="N202" s="95">
        <f t="shared" si="47"/>
        <v>0</v>
      </c>
      <c r="O202" s="95">
        <f t="shared" si="47"/>
        <v>0</v>
      </c>
      <c r="P202" s="95">
        <f t="shared" si="47"/>
        <v>0</v>
      </c>
      <c r="Q202" s="69">
        <f>SUM(Q203:Q204)</f>
        <v>0</v>
      </c>
      <c r="R202" s="69">
        <f>SUM(R203:R204)</f>
        <v>0</v>
      </c>
      <c r="S202" s="70" t="e">
        <f t="shared" si="46"/>
        <v>#DIV/0!</v>
      </c>
    </row>
    <row r="203" spans="1:19" s="78" customFormat="1" ht="29.25" hidden="1">
      <c r="A203" s="71"/>
      <c r="B203" s="65"/>
      <c r="C203" s="65">
        <v>2700</v>
      </c>
      <c r="D203" s="66"/>
      <c r="E203" s="75" t="s">
        <v>229</v>
      </c>
      <c r="F203" s="96">
        <v>0</v>
      </c>
      <c r="G203" s="96">
        <v>2000</v>
      </c>
      <c r="H203" s="96"/>
      <c r="I203" s="96"/>
      <c r="J203" s="96"/>
      <c r="K203" s="96"/>
      <c r="L203" s="96"/>
      <c r="M203" s="96"/>
      <c r="N203" s="96"/>
      <c r="O203" s="96"/>
      <c r="P203" s="96"/>
      <c r="Q203" s="76">
        <v>0</v>
      </c>
      <c r="R203" s="133">
        <v>0</v>
      </c>
      <c r="S203" s="77" t="e">
        <f t="shared" si="46"/>
        <v>#DIV/0!</v>
      </c>
    </row>
    <row r="204" spans="1:19" s="78" customFormat="1" ht="29.25" hidden="1">
      <c r="A204" s="71"/>
      <c r="B204" s="65"/>
      <c r="C204" s="65">
        <v>6290</v>
      </c>
      <c r="D204" s="66"/>
      <c r="E204" s="75" t="s">
        <v>230</v>
      </c>
      <c r="F204" s="96">
        <v>0</v>
      </c>
      <c r="G204" s="96">
        <v>2000</v>
      </c>
      <c r="H204" s="96"/>
      <c r="I204" s="96"/>
      <c r="J204" s="96"/>
      <c r="K204" s="96"/>
      <c r="L204" s="96"/>
      <c r="M204" s="96"/>
      <c r="N204" s="96"/>
      <c r="O204" s="96"/>
      <c r="P204" s="96"/>
      <c r="Q204" s="76">
        <v>0</v>
      </c>
      <c r="R204" s="133">
        <v>0</v>
      </c>
      <c r="S204" s="77" t="e">
        <f t="shared" si="46"/>
        <v>#DIV/0!</v>
      </c>
    </row>
    <row r="205" spans="1:19" s="82" customFormat="1" ht="9.75">
      <c r="A205" s="126">
        <v>852</v>
      </c>
      <c r="B205" s="80"/>
      <c r="C205" s="80"/>
      <c r="D205" s="81"/>
      <c r="E205" s="90" t="s">
        <v>107</v>
      </c>
      <c r="F205" s="136" t="e">
        <f>SUM(F206,#REF!,#REF!)</f>
        <v>#REF!</v>
      </c>
      <c r="G205" s="136" t="e">
        <f>SUM(G206,#REF!,#REF!)</f>
        <v>#REF!</v>
      </c>
      <c r="H205" s="136" t="e">
        <f>SUM(H206,#REF!,#REF!)</f>
        <v>#REF!</v>
      </c>
      <c r="I205" s="136" t="e">
        <f>SUM(I206,#REF!,#REF!)</f>
        <v>#REF!</v>
      </c>
      <c r="J205" s="136" t="e">
        <f>SUM(J206,#REF!,#REF!)</f>
        <v>#REF!</v>
      </c>
      <c r="K205" s="136" t="e">
        <f>SUM(K206,#REF!,#REF!)</f>
        <v>#REF!</v>
      </c>
      <c r="L205" s="136" t="e">
        <f>SUM(L206,#REF!,#REF!)</f>
        <v>#REF!</v>
      </c>
      <c r="M205" s="136" t="e">
        <f>SUM(M206,#REF!,#REF!)</f>
        <v>#REF!</v>
      </c>
      <c r="N205" s="136" t="e">
        <f>SUM(N206,#REF!,#REF!)</f>
        <v>#REF!</v>
      </c>
      <c r="O205" s="136" t="e">
        <f>SUM(O206,#REF!,#REF!)</f>
        <v>#REF!</v>
      </c>
      <c r="P205" s="136" t="e">
        <f>SUM(P206,#REF!,#REF!)</f>
        <v>#REF!</v>
      </c>
      <c r="Q205" s="69">
        <f>SUM(Q206)</f>
        <v>10563</v>
      </c>
      <c r="R205" s="69">
        <f>SUM(R206)</f>
        <v>9060.33</v>
      </c>
      <c r="S205" s="70">
        <f t="shared" si="46"/>
        <v>85.77</v>
      </c>
    </row>
    <row r="206" spans="1:19" s="86" customFormat="1" ht="36">
      <c r="A206" s="71"/>
      <c r="B206" s="128">
        <v>85212</v>
      </c>
      <c r="C206" s="83"/>
      <c r="D206" s="84"/>
      <c r="E206" s="73" t="s">
        <v>432</v>
      </c>
      <c r="F206" s="95">
        <f aca="true" t="shared" si="48" ref="F206:P206">SUM(F207:F207)</f>
        <v>0</v>
      </c>
      <c r="G206" s="95">
        <f t="shared" si="48"/>
        <v>2000</v>
      </c>
      <c r="H206" s="95">
        <f t="shared" si="48"/>
        <v>0</v>
      </c>
      <c r="I206" s="95">
        <f t="shared" si="48"/>
        <v>0</v>
      </c>
      <c r="J206" s="95">
        <f t="shared" si="48"/>
        <v>0</v>
      </c>
      <c r="K206" s="95">
        <f t="shared" si="48"/>
        <v>0</v>
      </c>
      <c r="L206" s="95">
        <f t="shared" si="48"/>
        <v>0</v>
      </c>
      <c r="M206" s="95">
        <f t="shared" si="48"/>
        <v>0</v>
      </c>
      <c r="N206" s="95">
        <f t="shared" si="48"/>
        <v>0</v>
      </c>
      <c r="O206" s="95">
        <f t="shared" si="48"/>
        <v>0</v>
      </c>
      <c r="P206" s="95">
        <f t="shared" si="48"/>
        <v>0</v>
      </c>
      <c r="Q206" s="74">
        <f>SUM(Q208:Q209)</f>
        <v>10563</v>
      </c>
      <c r="R206" s="74">
        <f>SUM(R208:R209)</f>
        <v>9060.33</v>
      </c>
      <c r="S206" s="70">
        <f t="shared" si="46"/>
        <v>85.77</v>
      </c>
    </row>
    <row r="207" spans="1:19" s="78" customFormat="1" ht="9.75" hidden="1">
      <c r="A207" s="71"/>
      <c r="B207" s="65"/>
      <c r="C207" s="65"/>
      <c r="D207" s="66"/>
      <c r="E207" s="75"/>
      <c r="F207" s="96">
        <v>0</v>
      </c>
      <c r="G207" s="96">
        <v>2000</v>
      </c>
      <c r="H207" s="96"/>
      <c r="I207" s="96"/>
      <c r="J207" s="96"/>
      <c r="K207" s="96"/>
      <c r="L207" s="96"/>
      <c r="M207" s="96"/>
      <c r="N207" s="96"/>
      <c r="O207" s="96"/>
      <c r="P207" s="96"/>
      <c r="Q207" s="76">
        <v>0</v>
      </c>
      <c r="R207" s="133">
        <v>0</v>
      </c>
      <c r="S207" s="77">
        <v>0</v>
      </c>
    </row>
    <row r="208" spans="1:19" s="78" customFormat="1" ht="31.5" customHeight="1">
      <c r="A208" s="71"/>
      <c r="B208" s="65"/>
      <c r="C208" s="65">
        <v>2910</v>
      </c>
      <c r="D208" s="66"/>
      <c r="E208" s="75" t="s">
        <v>398</v>
      </c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76">
        <v>9260</v>
      </c>
      <c r="R208" s="133">
        <v>7981.03</v>
      </c>
      <c r="S208" s="93">
        <f>ROUND((R208/Q208)*100,2)</f>
        <v>86.19</v>
      </c>
    </row>
    <row r="209" spans="1:19" s="92" customFormat="1" ht="12" customHeight="1">
      <c r="A209" s="87"/>
      <c r="B209" s="88"/>
      <c r="C209" s="65">
        <v>920</v>
      </c>
      <c r="D209" s="89"/>
      <c r="E209" s="75" t="s">
        <v>202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68">
        <v>1303</v>
      </c>
      <c r="R209" s="68">
        <v>1079.3</v>
      </c>
      <c r="S209" s="93">
        <f>ROUND((R209/Q209)*100,2)</f>
        <v>82.83</v>
      </c>
    </row>
    <row r="210" spans="1:19" s="112" customFormat="1" ht="15" customHeight="1" thickBot="1">
      <c r="A210" s="562" t="s">
        <v>404</v>
      </c>
      <c r="B210" s="563"/>
      <c r="C210" s="563"/>
      <c r="D210" s="563"/>
      <c r="E210" s="564"/>
      <c r="F210" s="143"/>
      <c r="G210" s="143"/>
      <c r="H210" s="143"/>
      <c r="I210" s="143"/>
      <c r="J210" s="143"/>
      <c r="K210" s="143"/>
      <c r="L210" s="143"/>
      <c r="M210" s="144"/>
      <c r="N210" s="143"/>
      <c r="O210" s="143"/>
      <c r="P210" s="143"/>
      <c r="Q210" s="118">
        <f>SUM(Q205)</f>
        <v>10563</v>
      </c>
      <c r="R210" s="118">
        <f>SUM(R205)</f>
        <v>9060.33</v>
      </c>
      <c r="S210" s="145">
        <f>ROUND((R210/Q210)*100,2)</f>
        <v>85.77</v>
      </c>
    </row>
    <row r="211" spans="1:19" s="112" customFormat="1" ht="12" thickBot="1">
      <c r="A211" s="558" t="s">
        <v>368</v>
      </c>
      <c r="B211" s="559"/>
      <c r="C211" s="559"/>
      <c r="D211" s="559"/>
      <c r="E211" s="560"/>
      <c r="F211" s="146" t="e">
        <f>SUM(F107,F162,#REF!,#REF!)</f>
        <v>#REF!</v>
      </c>
      <c r="G211" s="146" t="e">
        <f>SUM(G107,G162,#REF!,#REF!)</f>
        <v>#REF!</v>
      </c>
      <c r="H211" s="146" t="e">
        <f>SUM(H107,H162,#REF!,#REF!)</f>
        <v>#REF!</v>
      </c>
      <c r="I211" s="146" t="e">
        <f>SUM(I107,I162,#REF!,#REF!)</f>
        <v>#REF!</v>
      </c>
      <c r="J211" s="146" t="e">
        <f>SUM(J107,J162,#REF!,#REF!)</f>
        <v>#REF!</v>
      </c>
      <c r="K211" s="146" t="e">
        <f>SUM(K107,K162,#REF!,#REF!)</f>
        <v>#REF!</v>
      </c>
      <c r="L211" s="146" t="e">
        <f>SUM(L107,L162,#REF!,#REF!)</f>
        <v>#REF!</v>
      </c>
      <c r="M211" s="146" t="e">
        <f>SUM(M107,M162,#REF!,#REF!)</f>
        <v>#REF!</v>
      </c>
      <c r="N211" s="146" t="e">
        <f>SUM(N107,N162,#REF!,#REF!)</f>
        <v>#REF!</v>
      </c>
      <c r="O211" s="146" t="e">
        <f>SUM(O107,O162,#REF!,#REF!)</f>
        <v>#REF!</v>
      </c>
      <c r="P211" s="146" t="e">
        <f>SUM(P107,P162,#REF!,#REF!)</f>
        <v>#REF!</v>
      </c>
      <c r="Q211" s="146">
        <f>SUM(Q107,Q116,Q134,Q139,Q162,Q170,Q199,Q205)</f>
        <v>12301872.74</v>
      </c>
      <c r="R211" s="357">
        <f>SUM(R107,R116,R134,R139,R162,R170,R199,R205)</f>
        <v>12655203.790000003</v>
      </c>
      <c r="S211" s="358">
        <f>ROUND((R211/Q211)*100,2)</f>
        <v>102.87</v>
      </c>
    </row>
  </sheetData>
  <mergeCells count="22">
    <mergeCell ref="A163:E163"/>
    <mergeCell ref="A199:E199"/>
    <mergeCell ref="A211:E211"/>
    <mergeCell ref="A171:E171"/>
    <mergeCell ref="A170:E170"/>
    <mergeCell ref="A200:E200"/>
    <mergeCell ref="A210:E210"/>
    <mergeCell ref="A162:E162"/>
    <mergeCell ref="A135:R135"/>
    <mergeCell ref="A116:E116"/>
    <mergeCell ref="A134:E134"/>
    <mergeCell ref="A139:E139"/>
    <mergeCell ref="S3:S4"/>
    <mergeCell ref="E2:S2"/>
    <mergeCell ref="A107:E107"/>
    <mergeCell ref="Q3:Q4"/>
    <mergeCell ref="R3:R4"/>
    <mergeCell ref="A3:A4"/>
    <mergeCell ref="B3:B4"/>
    <mergeCell ref="C3:C4"/>
    <mergeCell ref="E3:E4"/>
    <mergeCell ref="A5:S6"/>
  </mergeCells>
  <printOptions/>
  <pageMargins left="1.3779527559055118" right="0" top="0.3937007874015748" bottom="0.7874015748031497" header="0.5118110236220472" footer="0.5118110236220472"/>
  <pageSetup horizontalDpi="360" verticalDpi="360" orientation="portrait" paperSize="9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C13">
      <selection activeCell="M19" sqref="M19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18.875" style="29" customWidth="1"/>
    <col min="5" max="5" width="10.625" style="29" customWidth="1"/>
    <col min="6" max="6" width="11.25390625" style="34" customWidth="1"/>
    <col min="7" max="7" width="11.625" style="29" customWidth="1"/>
    <col min="8" max="8" width="11.25390625" style="241" customWidth="1"/>
    <col min="9" max="9" width="7.375" style="29" customWidth="1"/>
    <col min="10" max="10" width="8.75390625" style="29" customWidth="1"/>
    <col min="11" max="11" width="9.00390625" style="29" customWidth="1"/>
    <col min="12" max="12" width="11.00390625" style="29" customWidth="1"/>
    <col min="13" max="13" width="12.875" style="29" customWidth="1"/>
    <col min="14" max="14" width="8.875" style="29" customWidth="1"/>
    <col min="15" max="15" width="8.75390625" style="29" bestFit="1" customWidth="1"/>
    <col min="16" max="16" width="10.25390625" style="29" customWidth="1"/>
    <col min="17" max="17" width="16.75390625" style="29" customWidth="1"/>
    <col min="18" max="16384" width="9.125" style="29" customWidth="1"/>
  </cols>
  <sheetData>
    <row r="1" ht="11.25">
      <c r="M1" s="259" t="s">
        <v>272</v>
      </c>
    </row>
    <row r="2" spans="1:17" ht="11.25">
      <c r="A2" s="409" t="s">
        <v>322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</row>
    <row r="3" spans="1:17" ht="10.5" customHeight="1">
      <c r="A3" s="28"/>
      <c r="B3" s="28"/>
      <c r="C3" s="28"/>
      <c r="D3" s="28"/>
      <c r="E3" s="28"/>
      <c r="F3" s="32"/>
      <c r="G3" s="28"/>
      <c r="H3" s="239"/>
      <c r="I3" s="28"/>
      <c r="J3" s="28"/>
      <c r="K3" s="28"/>
      <c r="L3" s="28"/>
      <c r="M3" s="28"/>
      <c r="N3" s="28"/>
      <c r="O3" s="28"/>
      <c r="P3" s="28"/>
      <c r="Q3" s="5" t="s">
        <v>41</v>
      </c>
    </row>
    <row r="4" spans="1:17" s="236" customFormat="1" ht="19.5" customHeight="1">
      <c r="A4" s="410" t="s">
        <v>57</v>
      </c>
      <c r="B4" s="410" t="s">
        <v>2</v>
      </c>
      <c r="C4" s="410" t="s">
        <v>40</v>
      </c>
      <c r="D4" s="388" t="s">
        <v>69</v>
      </c>
      <c r="E4" s="388" t="s">
        <v>58</v>
      </c>
      <c r="F4" s="415" t="s">
        <v>290</v>
      </c>
      <c r="G4" s="389" t="s">
        <v>65</v>
      </c>
      <c r="H4" s="389"/>
      <c r="I4" s="389"/>
      <c r="J4" s="389"/>
      <c r="K4" s="389"/>
      <c r="L4" s="389"/>
      <c r="M4" s="389"/>
      <c r="N4" s="389"/>
      <c r="O4" s="389"/>
      <c r="P4" s="390"/>
      <c r="Q4" s="388" t="s">
        <v>62</v>
      </c>
    </row>
    <row r="5" spans="1:17" s="236" customFormat="1" ht="19.5" customHeight="1">
      <c r="A5" s="410"/>
      <c r="B5" s="410"/>
      <c r="C5" s="410"/>
      <c r="D5" s="388"/>
      <c r="E5" s="388"/>
      <c r="F5" s="416"/>
      <c r="G5" s="390" t="s">
        <v>291</v>
      </c>
      <c r="H5" s="406" t="s">
        <v>262</v>
      </c>
      <c r="I5" s="411" t="s">
        <v>235</v>
      </c>
      <c r="J5" s="388" t="s">
        <v>15</v>
      </c>
      <c r="K5" s="388"/>
      <c r="L5" s="388"/>
      <c r="M5" s="388"/>
      <c r="N5" s="388" t="s">
        <v>56</v>
      </c>
      <c r="O5" s="388" t="s">
        <v>292</v>
      </c>
      <c r="P5" s="403" t="s">
        <v>293</v>
      </c>
      <c r="Q5" s="388"/>
    </row>
    <row r="6" spans="1:17" s="236" customFormat="1" ht="29.25" customHeight="1">
      <c r="A6" s="410"/>
      <c r="B6" s="410"/>
      <c r="C6" s="410"/>
      <c r="D6" s="388"/>
      <c r="E6" s="388"/>
      <c r="F6" s="416"/>
      <c r="G6" s="390"/>
      <c r="H6" s="407"/>
      <c r="I6" s="412"/>
      <c r="J6" s="388" t="s">
        <v>74</v>
      </c>
      <c r="K6" s="388" t="s">
        <v>67</v>
      </c>
      <c r="L6" s="388" t="s">
        <v>75</v>
      </c>
      <c r="M6" s="388" t="s">
        <v>68</v>
      </c>
      <c r="N6" s="388"/>
      <c r="O6" s="388"/>
      <c r="P6" s="404"/>
      <c r="Q6" s="388"/>
    </row>
    <row r="7" spans="1:17" s="236" customFormat="1" ht="19.5" customHeight="1">
      <c r="A7" s="410"/>
      <c r="B7" s="410"/>
      <c r="C7" s="410"/>
      <c r="D7" s="388"/>
      <c r="E7" s="388"/>
      <c r="F7" s="416"/>
      <c r="G7" s="390"/>
      <c r="H7" s="407"/>
      <c r="I7" s="412"/>
      <c r="J7" s="388"/>
      <c r="K7" s="388"/>
      <c r="L7" s="388"/>
      <c r="M7" s="388"/>
      <c r="N7" s="388"/>
      <c r="O7" s="388"/>
      <c r="P7" s="404"/>
      <c r="Q7" s="388"/>
    </row>
    <row r="8" spans="1:17" s="236" customFormat="1" ht="19.5" customHeight="1">
      <c r="A8" s="410"/>
      <c r="B8" s="410"/>
      <c r="C8" s="410"/>
      <c r="D8" s="388"/>
      <c r="E8" s="388"/>
      <c r="F8" s="417"/>
      <c r="G8" s="390"/>
      <c r="H8" s="408"/>
      <c r="I8" s="413"/>
      <c r="J8" s="388"/>
      <c r="K8" s="388"/>
      <c r="L8" s="388"/>
      <c r="M8" s="388"/>
      <c r="N8" s="388"/>
      <c r="O8" s="388"/>
      <c r="P8" s="405"/>
      <c r="Q8" s="388"/>
    </row>
    <row r="9" spans="1:17" ht="7.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3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</row>
    <row r="10" spans="1:17" ht="55.5" customHeight="1">
      <c r="A10" s="35" t="s">
        <v>10</v>
      </c>
      <c r="B10" s="36">
        <v>600</v>
      </c>
      <c r="C10" s="36">
        <v>60016</v>
      </c>
      <c r="D10" s="31" t="s">
        <v>314</v>
      </c>
      <c r="E10" s="37">
        <v>1000000</v>
      </c>
      <c r="F10" s="37">
        <v>0</v>
      </c>
      <c r="G10" s="37">
        <v>25000</v>
      </c>
      <c r="H10" s="240">
        <v>13909</v>
      </c>
      <c r="I10" s="223">
        <f aca="true" t="shared" si="0" ref="I10:I20">ROUND((H10/G10)*100,2)</f>
        <v>55.64</v>
      </c>
      <c r="J10" s="37">
        <v>25000</v>
      </c>
      <c r="K10" s="37">
        <v>0</v>
      </c>
      <c r="L10" s="38" t="s">
        <v>63</v>
      </c>
      <c r="M10" s="37"/>
      <c r="N10" s="37">
        <v>500000</v>
      </c>
      <c r="O10" s="37">
        <v>475000</v>
      </c>
      <c r="P10" s="37"/>
      <c r="Q10" s="36" t="s">
        <v>162</v>
      </c>
    </row>
    <row r="11" spans="1:17" ht="69.75" customHeight="1">
      <c r="A11" s="35" t="s">
        <v>11</v>
      </c>
      <c r="B11" s="36">
        <v>600</v>
      </c>
      <c r="C11" s="36">
        <v>60016</v>
      </c>
      <c r="D11" s="31" t="s">
        <v>315</v>
      </c>
      <c r="E11" s="37">
        <v>800000</v>
      </c>
      <c r="F11" s="37">
        <v>0</v>
      </c>
      <c r="G11" s="37">
        <v>25000</v>
      </c>
      <c r="H11" s="240">
        <v>23677.54</v>
      </c>
      <c r="I11" s="223">
        <f t="shared" si="0"/>
        <v>94.71</v>
      </c>
      <c r="J11" s="37">
        <v>25000</v>
      </c>
      <c r="K11" s="37">
        <v>0</v>
      </c>
      <c r="L11" s="38" t="s">
        <v>63</v>
      </c>
      <c r="M11" s="37"/>
      <c r="N11" s="37">
        <v>775000</v>
      </c>
      <c r="O11" s="37"/>
      <c r="P11" s="37"/>
      <c r="Q11" s="36" t="s">
        <v>162</v>
      </c>
    </row>
    <row r="12" spans="1:17" ht="45">
      <c r="A12" s="35" t="s">
        <v>12</v>
      </c>
      <c r="B12" s="36">
        <v>600</v>
      </c>
      <c r="C12" s="36">
        <v>60016</v>
      </c>
      <c r="D12" s="31" t="s">
        <v>316</v>
      </c>
      <c r="E12" s="37">
        <v>1200000</v>
      </c>
      <c r="F12" s="37">
        <v>0</v>
      </c>
      <c r="G12" s="37">
        <v>30000</v>
      </c>
      <c r="H12" s="240">
        <v>21123</v>
      </c>
      <c r="I12" s="223">
        <f t="shared" si="0"/>
        <v>70.41</v>
      </c>
      <c r="J12" s="37">
        <v>30000</v>
      </c>
      <c r="K12" s="37">
        <v>0</v>
      </c>
      <c r="L12" s="38" t="s">
        <v>63</v>
      </c>
      <c r="M12" s="37"/>
      <c r="N12" s="37">
        <v>500000</v>
      </c>
      <c r="O12" s="37">
        <v>670000</v>
      </c>
      <c r="P12" s="37"/>
      <c r="Q12" s="36" t="s">
        <v>162</v>
      </c>
    </row>
    <row r="13" spans="1:17" ht="56.25">
      <c r="A13" s="35" t="s">
        <v>1</v>
      </c>
      <c r="B13" s="36">
        <v>600</v>
      </c>
      <c r="C13" s="36">
        <v>60016</v>
      </c>
      <c r="D13" s="31" t="s">
        <v>394</v>
      </c>
      <c r="E13" s="37">
        <v>450000</v>
      </c>
      <c r="F13" s="37">
        <v>0</v>
      </c>
      <c r="G13" s="37">
        <v>20000</v>
      </c>
      <c r="H13" s="240">
        <v>140.4</v>
      </c>
      <c r="I13" s="223">
        <f t="shared" si="0"/>
        <v>0.7</v>
      </c>
      <c r="J13" s="37">
        <v>20000</v>
      </c>
      <c r="K13" s="37"/>
      <c r="L13" s="38" t="s">
        <v>63</v>
      </c>
      <c r="M13" s="37"/>
      <c r="N13" s="37">
        <v>430000</v>
      </c>
      <c r="O13" s="37"/>
      <c r="P13" s="37"/>
      <c r="Q13" s="36" t="s">
        <v>162</v>
      </c>
    </row>
    <row r="14" spans="1:17" ht="42.75" customHeight="1">
      <c r="A14" s="35" t="s">
        <v>16</v>
      </c>
      <c r="B14" s="36">
        <v>750</v>
      </c>
      <c r="C14" s="36">
        <v>75023</v>
      </c>
      <c r="D14" s="31" t="s">
        <v>317</v>
      </c>
      <c r="E14" s="37">
        <v>100000</v>
      </c>
      <c r="F14" s="37">
        <v>0</v>
      </c>
      <c r="G14" s="37">
        <v>30000</v>
      </c>
      <c r="H14" s="240">
        <v>26479.8</v>
      </c>
      <c r="I14" s="223">
        <f t="shared" si="0"/>
        <v>88.27</v>
      </c>
      <c r="J14" s="37">
        <v>30000</v>
      </c>
      <c r="K14" s="37"/>
      <c r="L14" s="38" t="s">
        <v>63</v>
      </c>
      <c r="M14" s="37"/>
      <c r="N14" s="37">
        <v>70000</v>
      </c>
      <c r="O14" s="37"/>
      <c r="P14" s="37"/>
      <c r="Q14" s="36" t="s">
        <v>162</v>
      </c>
    </row>
    <row r="15" spans="1:17" ht="40.5" customHeight="1">
      <c r="A15" s="35" t="s">
        <v>19</v>
      </c>
      <c r="B15" s="36">
        <v>801</v>
      </c>
      <c r="C15" s="36">
        <v>80101</v>
      </c>
      <c r="D15" s="31" t="s">
        <v>318</v>
      </c>
      <c r="E15" s="37">
        <v>280000</v>
      </c>
      <c r="F15" s="37">
        <v>20000</v>
      </c>
      <c r="G15" s="37">
        <v>5000</v>
      </c>
      <c r="H15" s="240">
        <v>0</v>
      </c>
      <c r="I15" s="223">
        <f t="shared" si="0"/>
        <v>0</v>
      </c>
      <c r="J15" s="37">
        <v>5000</v>
      </c>
      <c r="K15" s="37"/>
      <c r="L15" s="38" t="s">
        <v>63</v>
      </c>
      <c r="M15" s="37"/>
      <c r="N15" s="37">
        <v>255000</v>
      </c>
      <c r="O15" s="37"/>
      <c r="P15" s="37"/>
      <c r="Q15" s="36" t="s">
        <v>162</v>
      </c>
    </row>
    <row r="16" spans="1:17" ht="41.25" customHeight="1">
      <c r="A16" s="35" t="s">
        <v>22</v>
      </c>
      <c r="B16" s="36">
        <v>801</v>
      </c>
      <c r="C16" s="36">
        <v>80101</v>
      </c>
      <c r="D16" s="31" t="s">
        <v>319</v>
      </c>
      <c r="E16" s="37">
        <v>1200000</v>
      </c>
      <c r="F16" s="37">
        <v>0</v>
      </c>
      <c r="G16" s="37">
        <v>36000</v>
      </c>
      <c r="H16" s="240">
        <v>0</v>
      </c>
      <c r="I16" s="223">
        <f t="shared" si="0"/>
        <v>0</v>
      </c>
      <c r="J16" s="37">
        <v>36000</v>
      </c>
      <c r="K16" s="37"/>
      <c r="L16" s="38" t="s">
        <v>63</v>
      </c>
      <c r="M16" s="37"/>
      <c r="N16" s="37">
        <v>664000</v>
      </c>
      <c r="O16" s="37">
        <v>500000</v>
      </c>
      <c r="P16" s="37"/>
      <c r="Q16" s="36" t="s">
        <v>162</v>
      </c>
    </row>
    <row r="17" spans="1:17" ht="66" customHeight="1">
      <c r="A17" s="35" t="s">
        <v>28</v>
      </c>
      <c r="B17" s="36">
        <v>801</v>
      </c>
      <c r="C17" s="36">
        <v>80101</v>
      </c>
      <c r="D17" s="31" t="s">
        <v>320</v>
      </c>
      <c r="E17" s="37">
        <v>850000</v>
      </c>
      <c r="F17" s="37">
        <v>16200</v>
      </c>
      <c r="G17" s="37">
        <v>50000</v>
      </c>
      <c r="H17" s="240">
        <v>0</v>
      </c>
      <c r="I17" s="223">
        <f t="shared" si="0"/>
        <v>0</v>
      </c>
      <c r="J17" s="37">
        <v>50000</v>
      </c>
      <c r="K17" s="37"/>
      <c r="L17" s="38" t="s">
        <v>63</v>
      </c>
      <c r="M17" s="37"/>
      <c r="N17" s="37">
        <v>783800</v>
      </c>
      <c r="O17" s="37"/>
      <c r="P17" s="37"/>
      <c r="Q17" s="36" t="s">
        <v>162</v>
      </c>
    </row>
    <row r="18" spans="1:17" ht="39.75" customHeight="1">
      <c r="A18" s="35" t="s">
        <v>46</v>
      </c>
      <c r="B18" s="36">
        <v>921</v>
      </c>
      <c r="C18" s="36">
        <v>92105</v>
      </c>
      <c r="D18" s="31" t="s">
        <v>395</v>
      </c>
      <c r="E18" s="37">
        <v>1400000</v>
      </c>
      <c r="F18" s="37">
        <v>0</v>
      </c>
      <c r="G18" s="37">
        <v>15000</v>
      </c>
      <c r="H18" s="240">
        <v>7930</v>
      </c>
      <c r="I18" s="223">
        <f t="shared" si="0"/>
        <v>52.87</v>
      </c>
      <c r="J18" s="37">
        <v>15000</v>
      </c>
      <c r="K18" s="37"/>
      <c r="L18" s="38" t="s">
        <v>63</v>
      </c>
      <c r="M18" s="37"/>
      <c r="N18" s="37">
        <v>150000</v>
      </c>
      <c r="O18" s="37">
        <v>1235000</v>
      </c>
      <c r="P18" s="37"/>
      <c r="Q18" s="36" t="s">
        <v>162</v>
      </c>
    </row>
    <row r="19" spans="1:17" ht="50.25" customHeight="1">
      <c r="A19" s="35" t="s">
        <v>91</v>
      </c>
      <c r="B19" s="36">
        <v>851</v>
      </c>
      <c r="C19" s="36">
        <v>85121</v>
      </c>
      <c r="D19" s="31" t="s">
        <v>321</v>
      </c>
      <c r="E19" s="37">
        <v>2500000</v>
      </c>
      <c r="F19" s="37">
        <v>5551</v>
      </c>
      <c r="G19" s="37">
        <v>600000</v>
      </c>
      <c r="H19" s="240">
        <v>412231.72</v>
      </c>
      <c r="I19" s="223">
        <f t="shared" si="0"/>
        <v>68.71</v>
      </c>
      <c r="J19" s="37">
        <v>600000</v>
      </c>
      <c r="K19" s="37"/>
      <c r="L19" s="38" t="s">
        <v>63</v>
      </c>
      <c r="M19" s="37"/>
      <c r="N19" s="37">
        <v>1894449</v>
      </c>
      <c r="O19" s="37">
        <v>0</v>
      </c>
      <c r="P19" s="37"/>
      <c r="Q19" s="36" t="s">
        <v>162</v>
      </c>
    </row>
    <row r="20" spans="1:17" ht="22.5" customHeight="1">
      <c r="A20" s="414" t="s">
        <v>371</v>
      </c>
      <c r="B20" s="414"/>
      <c r="C20" s="414"/>
      <c r="D20" s="414"/>
      <c r="E20" s="37">
        <f>SUM(E10:E19)</f>
        <v>9780000</v>
      </c>
      <c r="F20" s="37">
        <f>SUM(F10:F19)</f>
        <v>41751</v>
      </c>
      <c r="G20" s="37">
        <f>SUM(G10:G19)</f>
        <v>836000</v>
      </c>
      <c r="H20" s="240">
        <f>SUM(H10:H19)</f>
        <v>505491.45999999996</v>
      </c>
      <c r="I20" s="223">
        <f t="shared" si="0"/>
        <v>60.47</v>
      </c>
      <c r="J20" s="37">
        <f aca="true" t="shared" si="1" ref="J20:P20">SUM(J10:J19)</f>
        <v>836000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1"/>
        <v>6022249</v>
      </c>
      <c r="O20" s="37">
        <f t="shared" si="1"/>
        <v>2880000</v>
      </c>
      <c r="P20" s="37">
        <f t="shared" si="1"/>
        <v>0</v>
      </c>
      <c r="Q20" s="37"/>
    </row>
  </sheetData>
  <mergeCells count="21">
    <mergeCell ref="O5:O8"/>
    <mergeCell ref="G4:P4"/>
    <mergeCell ref="P5:P8"/>
    <mergeCell ref="H5:H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A20:D20"/>
    <mergeCell ref="J5:M5"/>
    <mergeCell ref="J6:J8"/>
    <mergeCell ref="K6:K8"/>
    <mergeCell ref="L6:L8"/>
    <mergeCell ref="M6:M8"/>
    <mergeCell ref="F4:F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E12" sqref="E12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2.125" style="1" customWidth="1"/>
    <col min="4" max="4" width="11.875" style="230" customWidth="1"/>
    <col min="5" max="5" width="11.625" style="230" customWidth="1"/>
    <col min="6" max="6" width="11.625" style="1" customWidth="1"/>
    <col min="7" max="16384" width="9.125" style="1" customWidth="1"/>
  </cols>
  <sheetData>
    <row r="1" ht="12.75">
      <c r="E1" s="261" t="s">
        <v>295</v>
      </c>
    </row>
    <row r="2" spans="1:4" ht="15" customHeight="1">
      <c r="A2" s="565" t="s">
        <v>367</v>
      </c>
      <c r="B2" s="565"/>
      <c r="C2" s="565"/>
      <c r="D2" s="565"/>
    </row>
    <row r="3" ht="6.75" customHeight="1">
      <c r="A3" s="9"/>
    </row>
    <row r="4" spans="4:6" ht="12.75">
      <c r="D4" s="295"/>
      <c r="E4" s="295"/>
      <c r="F4" s="6" t="s">
        <v>41</v>
      </c>
    </row>
    <row r="5" spans="1:6" ht="15" customHeight="1">
      <c r="A5" s="566" t="s">
        <v>57</v>
      </c>
      <c r="B5" s="566" t="s">
        <v>5</v>
      </c>
      <c r="C5" s="567" t="s">
        <v>59</v>
      </c>
      <c r="D5" s="568" t="s">
        <v>233</v>
      </c>
      <c r="E5" s="568" t="s">
        <v>236</v>
      </c>
      <c r="F5" s="567" t="s">
        <v>235</v>
      </c>
    </row>
    <row r="6" spans="1:6" ht="15" customHeight="1">
      <c r="A6" s="566"/>
      <c r="B6" s="566"/>
      <c r="C6" s="566"/>
      <c r="D6" s="568"/>
      <c r="E6" s="568"/>
      <c r="F6" s="567"/>
    </row>
    <row r="7" spans="1:6" ht="15.75" customHeight="1">
      <c r="A7" s="566"/>
      <c r="B7" s="566"/>
      <c r="C7" s="566"/>
      <c r="D7" s="568"/>
      <c r="E7" s="568"/>
      <c r="F7" s="567"/>
    </row>
    <row r="8" spans="1:6" s="20" customFormat="1" ht="6.75" customHeight="1">
      <c r="A8" s="19">
        <v>1</v>
      </c>
      <c r="B8" s="19">
        <v>2</v>
      </c>
      <c r="C8" s="19">
        <v>3</v>
      </c>
      <c r="D8" s="310">
        <v>4</v>
      </c>
      <c r="E8" s="310">
        <v>5</v>
      </c>
      <c r="F8" s="19">
        <v>6</v>
      </c>
    </row>
    <row r="9" spans="1:6" ht="18.75" customHeight="1">
      <c r="A9" s="569" t="s">
        <v>23</v>
      </c>
      <c r="B9" s="569"/>
      <c r="C9" s="14"/>
      <c r="D9" s="296">
        <f>SUM(D10,D11,D12,D13,D14,D19,D20,D21,D22,D23)</f>
        <v>333000</v>
      </c>
      <c r="E9" s="296">
        <f>SUM(E10,E11,E12,E13,E14,E19,E20,E21,E22,E23)</f>
        <v>787846.95</v>
      </c>
      <c r="F9" s="253">
        <f>ROUND((E9/D9)*100,2)</f>
        <v>236.59</v>
      </c>
    </row>
    <row r="10" spans="1:6" ht="18.75" customHeight="1">
      <c r="A10" s="14" t="s">
        <v>10</v>
      </c>
      <c r="B10" s="15" t="s">
        <v>17</v>
      </c>
      <c r="C10" s="14" t="s">
        <v>24</v>
      </c>
      <c r="D10" s="296">
        <v>0</v>
      </c>
      <c r="E10" s="296">
        <v>0</v>
      </c>
      <c r="F10" s="25">
        <v>0</v>
      </c>
    </row>
    <row r="11" spans="1:6" ht="18.75" customHeight="1">
      <c r="A11" s="14" t="s">
        <v>11</v>
      </c>
      <c r="B11" s="15" t="s">
        <v>18</v>
      </c>
      <c r="C11" s="14" t="s">
        <v>24</v>
      </c>
      <c r="D11" s="296"/>
      <c r="E11" s="296"/>
      <c r="F11" s="25"/>
    </row>
    <row r="12" spans="1:8" ht="51">
      <c r="A12" s="14" t="s">
        <v>12</v>
      </c>
      <c r="B12" s="40" t="s">
        <v>70</v>
      </c>
      <c r="C12" s="14" t="s">
        <v>48</v>
      </c>
      <c r="D12" s="296"/>
      <c r="E12" s="296"/>
      <c r="F12" s="25"/>
      <c r="H12" s="1" t="s">
        <v>256</v>
      </c>
    </row>
    <row r="13" spans="1:6" ht="18.75" customHeight="1">
      <c r="A13" s="14" t="s">
        <v>1</v>
      </c>
      <c r="B13" s="15" t="s">
        <v>26</v>
      </c>
      <c r="C13" s="14" t="s">
        <v>49</v>
      </c>
      <c r="D13" s="296"/>
      <c r="E13" s="296"/>
      <c r="F13" s="25"/>
    </row>
    <row r="14" spans="1:6" ht="18.75" customHeight="1">
      <c r="A14" s="14" t="s">
        <v>16</v>
      </c>
      <c r="B14" s="15" t="s">
        <v>71</v>
      </c>
      <c r="C14" s="14" t="s">
        <v>90</v>
      </c>
      <c r="D14" s="296" t="s">
        <v>167</v>
      </c>
      <c r="E14" s="296" t="s">
        <v>167</v>
      </c>
      <c r="F14" s="25" t="s">
        <v>167</v>
      </c>
    </row>
    <row r="15" spans="1:6" ht="18.75" customHeight="1">
      <c r="A15" s="14" t="s">
        <v>82</v>
      </c>
      <c r="B15" s="15" t="s">
        <v>86</v>
      </c>
      <c r="C15" s="14" t="s">
        <v>77</v>
      </c>
      <c r="D15" s="296"/>
      <c r="E15" s="296"/>
      <c r="F15" s="25"/>
    </row>
    <row r="16" spans="1:6" ht="18.75" customHeight="1">
      <c r="A16" s="14" t="s">
        <v>83</v>
      </c>
      <c r="B16" s="15" t="s">
        <v>87</v>
      </c>
      <c r="C16" s="14" t="s">
        <v>78</v>
      </c>
      <c r="D16" s="296"/>
      <c r="E16" s="296"/>
      <c r="F16" s="25"/>
    </row>
    <row r="17" spans="1:6" ht="44.25" customHeight="1">
      <c r="A17" s="14" t="s">
        <v>84</v>
      </c>
      <c r="B17" s="40" t="s">
        <v>88</v>
      </c>
      <c r="C17" s="14" t="s">
        <v>79</v>
      </c>
      <c r="D17" s="296"/>
      <c r="E17" s="296"/>
      <c r="F17" s="25"/>
    </row>
    <row r="18" spans="1:6" ht="18.75" customHeight="1">
      <c r="A18" s="14" t="s">
        <v>85</v>
      </c>
      <c r="B18" s="15" t="s">
        <v>89</v>
      </c>
      <c r="C18" s="14" t="s">
        <v>80</v>
      </c>
      <c r="D18" s="296"/>
      <c r="E18" s="296"/>
      <c r="F18" s="25"/>
    </row>
    <row r="19" spans="1:6" ht="18.75" customHeight="1">
      <c r="A19" s="14" t="s">
        <v>19</v>
      </c>
      <c r="B19" s="15" t="s">
        <v>20</v>
      </c>
      <c r="C19" s="14" t="s">
        <v>25</v>
      </c>
      <c r="D19" s="296">
        <v>333000</v>
      </c>
      <c r="E19" s="296">
        <v>787846.95</v>
      </c>
      <c r="F19" s="253">
        <f>ROUND((E19/D19)*100,2)</f>
        <v>236.59</v>
      </c>
    </row>
    <row r="20" spans="1:6" ht="18.75" customHeight="1">
      <c r="A20" s="14" t="s">
        <v>22</v>
      </c>
      <c r="B20" s="15" t="s">
        <v>64</v>
      </c>
      <c r="C20" s="14" t="s">
        <v>29</v>
      </c>
      <c r="D20" s="296"/>
      <c r="E20" s="296"/>
      <c r="F20" s="25"/>
    </row>
    <row r="21" spans="1:6" ht="18.75" customHeight="1">
      <c r="A21" s="14" t="s">
        <v>28</v>
      </c>
      <c r="B21" s="15" t="s">
        <v>47</v>
      </c>
      <c r="C21" s="14" t="s">
        <v>61</v>
      </c>
      <c r="D21" s="296"/>
      <c r="E21" s="296"/>
      <c r="F21" s="25"/>
    </row>
    <row r="22" spans="1:6" ht="18.75" customHeight="1">
      <c r="A22" s="14" t="s">
        <v>46</v>
      </c>
      <c r="B22" s="15" t="s">
        <v>92</v>
      </c>
      <c r="C22" s="14" t="s">
        <v>27</v>
      </c>
      <c r="D22" s="296"/>
      <c r="E22" s="296"/>
      <c r="F22" s="25"/>
    </row>
    <row r="23" spans="1:6" ht="18.75" customHeight="1">
      <c r="A23" s="14" t="s">
        <v>91</v>
      </c>
      <c r="B23" s="15" t="s">
        <v>81</v>
      </c>
      <c r="C23" s="14" t="s">
        <v>33</v>
      </c>
      <c r="D23" s="296"/>
      <c r="E23" s="296"/>
      <c r="F23" s="25"/>
    </row>
    <row r="24" spans="1:6" ht="18.75" customHeight="1">
      <c r="A24" s="569" t="s">
        <v>72</v>
      </c>
      <c r="B24" s="569"/>
      <c r="C24" s="14"/>
      <c r="D24" s="296">
        <f>SUM(D25:D32)</f>
        <v>0</v>
      </c>
      <c r="E24" s="296">
        <f>SUM(E25:E32)</f>
        <v>0</v>
      </c>
      <c r="F24" s="253">
        <v>0</v>
      </c>
    </row>
    <row r="25" spans="1:7" ht="18.75" customHeight="1">
      <c r="A25" s="14" t="s">
        <v>10</v>
      </c>
      <c r="B25" s="15" t="s">
        <v>50</v>
      </c>
      <c r="C25" s="14" t="s">
        <v>31</v>
      </c>
      <c r="D25" s="296"/>
      <c r="E25" s="296"/>
      <c r="F25" s="253"/>
      <c r="G25" s="1" t="s">
        <v>256</v>
      </c>
    </row>
    <row r="26" spans="1:6" ht="18.75" customHeight="1">
      <c r="A26" s="14" t="s">
        <v>11</v>
      </c>
      <c r="B26" s="15" t="s">
        <v>30</v>
      </c>
      <c r="C26" s="14" t="s">
        <v>31</v>
      </c>
      <c r="D26" s="296"/>
      <c r="E26" s="296"/>
      <c r="F26" s="25"/>
    </row>
    <row r="27" spans="1:6" ht="51">
      <c r="A27" s="14" t="s">
        <v>12</v>
      </c>
      <c r="B27" s="40" t="s">
        <v>54</v>
      </c>
      <c r="C27" s="14" t="s">
        <v>55</v>
      </c>
      <c r="D27" s="296"/>
      <c r="E27" s="296"/>
      <c r="F27" s="25"/>
    </row>
    <row r="28" spans="1:6" ht="18.75" customHeight="1">
      <c r="A28" s="14" t="s">
        <v>1</v>
      </c>
      <c r="B28" s="15" t="s">
        <v>51</v>
      </c>
      <c r="C28" s="14" t="s">
        <v>44</v>
      </c>
      <c r="D28" s="296"/>
      <c r="E28" s="296"/>
      <c r="F28" s="25"/>
    </row>
    <row r="29" spans="1:6" ht="18.75" customHeight="1">
      <c r="A29" s="14" t="s">
        <v>16</v>
      </c>
      <c r="B29" s="15" t="s">
        <v>52</v>
      </c>
      <c r="C29" s="14" t="s">
        <v>33</v>
      </c>
      <c r="D29" s="296"/>
      <c r="E29" s="296"/>
      <c r="F29" s="25"/>
    </row>
    <row r="30" spans="1:6" ht="18.75" customHeight="1">
      <c r="A30" s="14" t="s">
        <v>19</v>
      </c>
      <c r="B30" s="15" t="s">
        <v>21</v>
      </c>
      <c r="C30" s="14" t="s">
        <v>34</v>
      </c>
      <c r="D30" s="296"/>
      <c r="E30" s="296"/>
      <c r="F30" s="25"/>
    </row>
    <row r="31" spans="1:6" ht="18.75" customHeight="1">
      <c r="A31" s="14" t="s">
        <v>22</v>
      </c>
      <c r="B31" s="15" t="s">
        <v>53</v>
      </c>
      <c r="C31" s="14" t="s">
        <v>35</v>
      </c>
      <c r="D31" s="296"/>
      <c r="E31" s="296"/>
      <c r="F31" s="25"/>
    </row>
    <row r="32" spans="1:6" ht="18.75" customHeight="1">
      <c r="A32" s="14" t="s">
        <v>28</v>
      </c>
      <c r="B32" s="15" t="s">
        <v>36</v>
      </c>
      <c r="C32" s="14" t="s">
        <v>32</v>
      </c>
      <c r="D32" s="296"/>
      <c r="E32" s="296"/>
      <c r="F32" s="25"/>
    </row>
  </sheetData>
  <mergeCells count="9">
    <mergeCell ref="E5:E7"/>
    <mergeCell ref="F5:F7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9" sqref="G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31.875" style="1" customWidth="1"/>
    <col min="5" max="5" width="14.875" style="1" customWidth="1"/>
    <col min="6" max="6" width="11.375" style="1" customWidth="1"/>
    <col min="7" max="16384" width="9.125" style="1" customWidth="1"/>
  </cols>
  <sheetData>
    <row r="1" ht="12.75">
      <c r="F1" s="260"/>
    </row>
    <row r="2" spans="1:7" ht="19.5" customHeight="1">
      <c r="A2" s="430" t="s">
        <v>284</v>
      </c>
      <c r="B2" s="430"/>
      <c r="C2" s="430"/>
      <c r="D2" s="430"/>
      <c r="E2" s="430"/>
      <c r="F2" s="570"/>
      <c r="G2" s="570"/>
    </row>
    <row r="3" spans="4:5" ht="19.5" customHeight="1">
      <c r="D3" s="2"/>
      <c r="E3" s="2"/>
    </row>
    <row r="4" spans="5:7" ht="19.5" customHeight="1">
      <c r="E4" s="7"/>
      <c r="G4" s="7" t="s">
        <v>41</v>
      </c>
    </row>
    <row r="5" spans="1:7" s="211" customFormat="1" ht="24" customHeight="1">
      <c r="A5" s="210" t="s">
        <v>57</v>
      </c>
      <c r="B5" s="210" t="s">
        <v>2</v>
      </c>
      <c r="C5" s="210" t="s">
        <v>3</v>
      </c>
      <c r="D5" s="210" t="s">
        <v>43</v>
      </c>
      <c r="E5" s="210" t="s">
        <v>253</v>
      </c>
      <c r="F5" s="220" t="s">
        <v>254</v>
      </c>
      <c r="G5" s="212" t="s">
        <v>235</v>
      </c>
    </row>
    <row r="6" spans="1:7" ht="11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252">
        <v>6</v>
      </c>
      <c r="G6" s="252">
        <v>7</v>
      </c>
    </row>
    <row r="7" spans="1:7" ht="43.5" customHeight="1">
      <c r="A7" s="14" t="s">
        <v>10</v>
      </c>
      <c r="B7" s="15">
        <v>851</v>
      </c>
      <c r="C7" s="15">
        <v>85121</v>
      </c>
      <c r="D7" s="40" t="s">
        <v>324</v>
      </c>
      <c r="E7" s="25">
        <v>5000</v>
      </c>
      <c r="F7" s="24">
        <v>5000</v>
      </c>
      <c r="G7" s="253">
        <f>ROUND((F7/E7)*100,2)</f>
        <v>100</v>
      </c>
    </row>
    <row r="8" spans="1:7" ht="30" customHeight="1">
      <c r="A8" s="14" t="s">
        <v>11</v>
      </c>
      <c r="B8" s="15">
        <v>921</v>
      </c>
      <c r="C8" s="15">
        <v>92116</v>
      </c>
      <c r="D8" s="40" t="s">
        <v>165</v>
      </c>
      <c r="E8" s="25">
        <v>48500</v>
      </c>
      <c r="F8" s="24">
        <v>48500</v>
      </c>
      <c r="G8" s="253">
        <f>ROUND((F8/E8)*100,2)</f>
        <v>100</v>
      </c>
    </row>
    <row r="9" spans="1:7" ht="30" customHeight="1">
      <c r="A9" s="15"/>
      <c r="B9" s="15"/>
      <c r="C9" s="15"/>
      <c r="D9" s="40"/>
      <c r="E9" s="25"/>
      <c r="F9" s="222"/>
      <c r="G9" s="222"/>
    </row>
    <row r="10" spans="1:7" ht="30" customHeight="1">
      <c r="A10" s="15"/>
      <c r="B10" s="15"/>
      <c r="C10" s="15"/>
      <c r="D10" s="40"/>
      <c r="E10" s="25"/>
      <c r="F10" s="222"/>
      <c r="G10" s="222"/>
    </row>
    <row r="11" spans="1:7" ht="30" customHeight="1">
      <c r="A11" s="15"/>
      <c r="B11" s="15"/>
      <c r="C11" s="15"/>
      <c r="D11" s="251"/>
      <c r="E11" s="25"/>
      <c r="F11" s="222"/>
      <c r="G11" s="222"/>
    </row>
    <row r="12" spans="1:7" ht="38.25" customHeight="1">
      <c r="A12" s="15"/>
      <c r="B12" s="15"/>
      <c r="C12" s="15"/>
      <c r="D12" s="40"/>
      <c r="E12" s="25"/>
      <c r="F12" s="222"/>
      <c r="G12" s="222"/>
    </row>
    <row r="13" spans="1:7" s="39" customFormat="1" ht="30" customHeight="1">
      <c r="A13" s="569" t="s">
        <v>373</v>
      </c>
      <c r="B13" s="569"/>
      <c r="C13" s="569"/>
      <c r="D13" s="569"/>
      <c r="E13" s="27">
        <f>SUM(E7:E12)</f>
        <v>53500</v>
      </c>
      <c r="F13" s="27">
        <f>SUM(F7:F12)</f>
        <v>53500</v>
      </c>
      <c r="G13" s="224">
        <f>ROUND((F13/E13)*100,2)</f>
        <v>100</v>
      </c>
    </row>
  </sheetData>
  <mergeCells count="2">
    <mergeCell ref="A13:D13"/>
    <mergeCell ref="A2:G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8">
      <selection activeCell="I7" sqref="I7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9.00390625" style="0" customWidth="1"/>
    <col min="4" max="4" width="43.00390625" style="0" customWidth="1"/>
    <col min="5" max="5" width="16.75390625" style="305" customWidth="1"/>
    <col min="6" max="6" width="11.00390625" style="305" customWidth="1"/>
  </cols>
  <sheetData>
    <row r="1" ht="12.75">
      <c r="F1" s="306" t="s">
        <v>274</v>
      </c>
    </row>
    <row r="2" spans="1:7" ht="38.25" customHeight="1">
      <c r="A2" s="574" t="s">
        <v>285</v>
      </c>
      <c r="B2" s="574"/>
      <c r="C2" s="574"/>
      <c r="D2" s="574"/>
      <c r="E2" s="574"/>
      <c r="F2" s="398"/>
      <c r="G2" s="398"/>
    </row>
    <row r="3" spans="4:5" ht="19.5" customHeight="1">
      <c r="D3" s="1"/>
      <c r="E3" s="225" t="s">
        <v>41</v>
      </c>
    </row>
    <row r="4" spans="1:7" s="219" customFormat="1" ht="27" customHeight="1">
      <c r="A4" s="210" t="s">
        <v>57</v>
      </c>
      <c r="B4" s="210" t="s">
        <v>2</v>
      </c>
      <c r="C4" s="210" t="s">
        <v>3</v>
      </c>
      <c r="D4" s="210" t="s">
        <v>42</v>
      </c>
      <c r="E4" s="307" t="s">
        <v>251</v>
      </c>
      <c r="F4" s="308" t="s">
        <v>252</v>
      </c>
      <c r="G4" s="212" t="s">
        <v>235</v>
      </c>
    </row>
    <row r="5" spans="1:7" s="21" customFormat="1" ht="7.5" customHeight="1">
      <c r="A5" s="10">
        <v>1</v>
      </c>
      <c r="B5" s="10">
        <v>2</v>
      </c>
      <c r="C5" s="10">
        <v>3</v>
      </c>
      <c r="D5" s="10">
        <v>4</v>
      </c>
      <c r="E5" s="383">
        <v>5</v>
      </c>
      <c r="F5" s="384">
        <v>6</v>
      </c>
      <c r="G5" s="221">
        <v>7</v>
      </c>
    </row>
    <row r="6" spans="1:7" s="1" customFormat="1" ht="75" customHeight="1">
      <c r="A6" s="15">
        <v>1</v>
      </c>
      <c r="B6" s="15">
        <v>600</v>
      </c>
      <c r="C6" s="15">
        <v>60014</v>
      </c>
      <c r="D6" s="40" t="s">
        <v>307</v>
      </c>
      <c r="E6" s="296">
        <v>83592</v>
      </c>
      <c r="F6" s="293">
        <v>83591.87</v>
      </c>
      <c r="G6" s="223">
        <f aca="true" t="shared" si="0" ref="G6:G16">ROUND((F6/E6)*100,2)</f>
        <v>100</v>
      </c>
    </row>
    <row r="7" spans="1:7" s="1" customFormat="1" ht="79.5" customHeight="1">
      <c r="A7" s="15">
        <v>2</v>
      </c>
      <c r="B7" s="15">
        <v>600</v>
      </c>
      <c r="C7" s="15">
        <v>60014</v>
      </c>
      <c r="D7" s="40" t="s">
        <v>377</v>
      </c>
      <c r="E7" s="296">
        <v>46408</v>
      </c>
      <c r="F7" s="293">
        <v>46118.44</v>
      </c>
      <c r="G7" s="223">
        <f t="shared" si="0"/>
        <v>99.38</v>
      </c>
    </row>
    <row r="8" spans="1:7" s="1" customFormat="1" ht="66" customHeight="1">
      <c r="A8" s="15">
        <v>3</v>
      </c>
      <c r="B8" s="15">
        <v>801</v>
      </c>
      <c r="C8" s="15">
        <v>80113</v>
      </c>
      <c r="D8" s="40" t="s">
        <v>166</v>
      </c>
      <c r="E8" s="296">
        <v>16000</v>
      </c>
      <c r="F8" s="293">
        <v>16000</v>
      </c>
      <c r="G8" s="223">
        <f t="shared" si="0"/>
        <v>100</v>
      </c>
    </row>
    <row r="9" spans="1:7" s="1" customFormat="1" ht="80.25" customHeight="1">
      <c r="A9" s="15">
        <v>4</v>
      </c>
      <c r="B9" s="15">
        <v>851</v>
      </c>
      <c r="C9" s="15">
        <v>85154</v>
      </c>
      <c r="D9" s="40" t="s">
        <v>308</v>
      </c>
      <c r="E9" s="296">
        <v>1428</v>
      </c>
      <c r="F9" s="293">
        <v>1428</v>
      </c>
      <c r="G9" s="223">
        <f t="shared" si="0"/>
        <v>100</v>
      </c>
    </row>
    <row r="10" spans="1:7" s="1" customFormat="1" ht="129" customHeight="1">
      <c r="A10" s="15">
        <v>5</v>
      </c>
      <c r="B10" s="15">
        <v>900</v>
      </c>
      <c r="C10" s="15">
        <v>90001</v>
      </c>
      <c r="D10" s="40" t="s">
        <v>376</v>
      </c>
      <c r="E10" s="296">
        <v>30000</v>
      </c>
      <c r="F10" s="293">
        <v>0</v>
      </c>
      <c r="G10" s="223">
        <f t="shared" si="0"/>
        <v>0</v>
      </c>
    </row>
    <row r="11" spans="1:7" s="1" customFormat="1" ht="68.25" customHeight="1">
      <c r="A11" s="15">
        <v>6</v>
      </c>
      <c r="B11" s="15">
        <v>921</v>
      </c>
      <c r="C11" s="15">
        <v>92105</v>
      </c>
      <c r="D11" s="40" t="s">
        <v>309</v>
      </c>
      <c r="E11" s="296">
        <v>4500</v>
      </c>
      <c r="F11" s="293">
        <v>4500</v>
      </c>
      <c r="G11" s="223">
        <f t="shared" si="0"/>
        <v>100</v>
      </c>
    </row>
    <row r="12" spans="1:7" s="1" customFormat="1" ht="78" customHeight="1">
      <c r="A12" s="15">
        <v>7</v>
      </c>
      <c r="B12" s="15">
        <v>921</v>
      </c>
      <c r="C12" s="15">
        <v>92105</v>
      </c>
      <c r="D12" s="40" t="s">
        <v>313</v>
      </c>
      <c r="E12" s="296">
        <v>1500</v>
      </c>
      <c r="F12" s="293">
        <v>1500</v>
      </c>
      <c r="G12" s="223">
        <f t="shared" si="0"/>
        <v>100</v>
      </c>
    </row>
    <row r="13" spans="1:7" s="1" customFormat="1" ht="90" customHeight="1">
      <c r="A13" s="15">
        <v>8</v>
      </c>
      <c r="B13" s="15">
        <v>926</v>
      </c>
      <c r="C13" s="15">
        <v>92605</v>
      </c>
      <c r="D13" s="40" t="s">
        <v>310</v>
      </c>
      <c r="E13" s="296">
        <v>4000</v>
      </c>
      <c r="F13" s="293">
        <v>4000</v>
      </c>
      <c r="G13" s="223">
        <f t="shared" si="0"/>
        <v>100</v>
      </c>
    </row>
    <row r="14" spans="1:7" ht="102" customHeight="1">
      <c r="A14" s="15">
        <v>9</v>
      </c>
      <c r="B14" s="15">
        <v>926</v>
      </c>
      <c r="C14" s="15">
        <v>92605</v>
      </c>
      <c r="D14" s="40" t="s">
        <v>311</v>
      </c>
      <c r="E14" s="296">
        <v>2410</v>
      </c>
      <c r="F14" s="293">
        <v>2410</v>
      </c>
      <c r="G14" s="223">
        <f t="shared" si="0"/>
        <v>100</v>
      </c>
    </row>
    <row r="15" spans="1:7" ht="102.75" customHeight="1">
      <c r="A15" s="15">
        <v>10</v>
      </c>
      <c r="B15" s="15">
        <v>926</v>
      </c>
      <c r="C15" s="15">
        <v>92605</v>
      </c>
      <c r="D15" s="250" t="s">
        <v>312</v>
      </c>
      <c r="E15" s="296">
        <v>5590</v>
      </c>
      <c r="F15" s="293">
        <v>5590</v>
      </c>
      <c r="G15" s="297">
        <f t="shared" si="0"/>
        <v>100</v>
      </c>
    </row>
    <row r="16" spans="1:7" s="22" customFormat="1" ht="30" customHeight="1">
      <c r="A16" s="571" t="s">
        <v>373</v>
      </c>
      <c r="B16" s="572"/>
      <c r="C16" s="572"/>
      <c r="D16" s="573"/>
      <c r="E16" s="309">
        <f>SUM(E6:E15)</f>
        <v>195428</v>
      </c>
      <c r="F16" s="309">
        <f>SUM(F6:F15)</f>
        <v>165138.31</v>
      </c>
      <c r="G16" s="254">
        <f t="shared" si="0"/>
        <v>84.5</v>
      </c>
    </row>
    <row r="18" ht="12.75">
      <c r="F18" s="306"/>
    </row>
  </sheetData>
  <mergeCells count="2">
    <mergeCell ref="A16:D16"/>
    <mergeCell ref="A2:G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</oddHeader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G21" sqref="G21"/>
    </sheetView>
  </sheetViews>
  <sheetFormatPr defaultColWidth="9.00390625" defaultRowHeight="12.75"/>
  <cols>
    <col min="1" max="1" width="5.25390625" style="1" bestFit="1" customWidth="1"/>
    <col min="2" max="2" width="47.875" style="1" customWidth="1"/>
    <col min="3" max="3" width="17.75390625" style="1" customWidth="1"/>
    <col min="4" max="4" width="11.625" style="230" customWidth="1"/>
    <col min="5" max="16384" width="9.125" style="1" customWidth="1"/>
  </cols>
  <sheetData>
    <row r="1" ht="12.75">
      <c r="D1" s="261" t="s">
        <v>275</v>
      </c>
    </row>
    <row r="2" spans="1:10" ht="19.5" customHeight="1">
      <c r="A2" s="575" t="s">
        <v>255</v>
      </c>
      <c r="B2" s="575"/>
      <c r="C2" s="575"/>
      <c r="D2" s="570"/>
      <c r="E2" s="570"/>
      <c r="F2" s="2"/>
      <c r="G2" s="2"/>
      <c r="H2" s="2"/>
      <c r="I2" s="2"/>
      <c r="J2" s="2"/>
    </row>
    <row r="3" spans="1:7" ht="29.25" customHeight="1">
      <c r="A3" s="575" t="s">
        <v>286</v>
      </c>
      <c r="B3" s="575"/>
      <c r="C3" s="575"/>
      <c r="D3" s="570"/>
      <c r="E3" s="570"/>
      <c r="F3" s="2"/>
      <c r="G3" s="2"/>
    </row>
    <row r="5" spans="3:4" ht="12.75">
      <c r="C5" s="5"/>
      <c r="D5" s="225" t="s">
        <v>258</v>
      </c>
    </row>
    <row r="6" spans="1:10" s="215" customFormat="1" ht="19.5" customHeight="1">
      <c r="A6" s="212" t="s">
        <v>57</v>
      </c>
      <c r="B6" s="212" t="s">
        <v>0</v>
      </c>
      <c r="C6" s="212" t="s">
        <v>233</v>
      </c>
      <c r="D6" s="226" t="s">
        <v>236</v>
      </c>
      <c r="E6" s="216" t="s">
        <v>235</v>
      </c>
      <c r="F6" s="213"/>
      <c r="G6" s="213"/>
      <c r="H6" s="213"/>
      <c r="I6" s="214"/>
      <c r="J6" s="214"/>
    </row>
    <row r="7" spans="1:10" s="215" customFormat="1" ht="19.5" customHeight="1">
      <c r="A7" s="212"/>
      <c r="B7" s="212"/>
      <c r="C7" s="212"/>
      <c r="D7" s="226"/>
      <c r="E7" s="216"/>
      <c r="F7" s="213"/>
      <c r="G7" s="213"/>
      <c r="H7" s="213"/>
      <c r="I7" s="214"/>
      <c r="J7" s="214"/>
    </row>
    <row r="8" spans="1:10" ht="19.5" customHeight="1">
      <c r="A8" s="13" t="s">
        <v>9</v>
      </c>
      <c r="B8" s="17" t="s">
        <v>60</v>
      </c>
      <c r="C8" s="41">
        <v>540.42</v>
      </c>
      <c r="D8" s="41">
        <v>540.42</v>
      </c>
      <c r="E8" s="262">
        <f>ROUND((D8/C8)*100,2)</f>
        <v>100</v>
      </c>
      <c r="F8" s="3"/>
      <c r="G8" s="3"/>
      <c r="H8" s="3"/>
      <c r="I8" s="4"/>
      <c r="J8" s="4"/>
    </row>
    <row r="9" spans="1:10" ht="19.5" customHeight="1">
      <c r="A9" s="13" t="s">
        <v>13</v>
      </c>
      <c r="B9" s="17" t="s">
        <v>8</v>
      </c>
      <c r="C9" s="41">
        <f>SUM(C10:C11)</f>
        <v>1800</v>
      </c>
      <c r="D9" s="41">
        <f>SUM(D10:D11)</f>
        <v>2202.83</v>
      </c>
      <c r="E9" s="262">
        <f>ROUND((D9/C9)*100,2)</f>
        <v>122.38</v>
      </c>
      <c r="F9" s="3"/>
      <c r="G9" s="3"/>
      <c r="H9" s="3"/>
      <c r="I9" s="4"/>
      <c r="J9" s="4"/>
    </row>
    <row r="10" spans="1:10" ht="19.5" customHeight="1">
      <c r="A10" s="14" t="s">
        <v>10</v>
      </c>
      <c r="B10" s="255" t="s">
        <v>205</v>
      </c>
      <c r="C10" s="218">
        <v>1800</v>
      </c>
      <c r="D10" s="218">
        <v>2202.83</v>
      </c>
      <c r="E10" s="223">
        <f>ROUND((D10/C10)*100,2)</f>
        <v>122.38</v>
      </c>
      <c r="F10" s="3"/>
      <c r="G10" s="3"/>
      <c r="H10" s="3"/>
      <c r="I10" s="4"/>
      <c r="J10" s="4"/>
    </row>
    <row r="11" spans="1:10" ht="19.5" customHeight="1">
      <c r="A11" s="14"/>
      <c r="B11" s="255"/>
      <c r="C11" s="218"/>
      <c r="D11" s="227"/>
      <c r="E11" s="217"/>
      <c r="F11" s="3"/>
      <c r="G11" s="3"/>
      <c r="H11" s="3"/>
      <c r="I11" s="4"/>
      <c r="J11" s="4"/>
    </row>
    <row r="12" spans="1:10" ht="19.5" customHeight="1">
      <c r="A12" s="13" t="s">
        <v>14</v>
      </c>
      <c r="B12" s="17" t="s">
        <v>7</v>
      </c>
      <c r="C12" s="41">
        <f>SUM(C13:C18)</f>
        <v>2050</v>
      </c>
      <c r="D12" s="41">
        <f>SUM(D13:D18)</f>
        <v>1785.8</v>
      </c>
      <c r="E12" s="262">
        <f>ROUND((D12/C12)*100,2)</f>
        <v>87.11</v>
      </c>
      <c r="F12" s="3"/>
      <c r="G12" s="3"/>
      <c r="H12" s="3"/>
      <c r="I12" s="4"/>
      <c r="J12" s="4"/>
    </row>
    <row r="13" spans="1:10" ht="19.5" customHeight="1">
      <c r="A13" s="14" t="s">
        <v>10</v>
      </c>
      <c r="B13" s="255" t="s">
        <v>37</v>
      </c>
      <c r="C13" s="218"/>
      <c r="D13" s="227"/>
      <c r="E13" s="217"/>
      <c r="F13" s="3"/>
      <c r="G13" s="3"/>
      <c r="H13" s="3"/>
      <c r="I13" s="4"/>
      <c r="J13" s="4"/>
    </row>
    <row r="14" spans="1:10" ht="15" customHeight="1">
      <c r="A14" s="14"/>
      <c r="B14" s="255" t="s">
        <v>163</v>
      </c>
      <c r="C14" s="218">
        <v>1050</v>
      </c>
      <c r="D14" s="218">
        <v>1050</v>
      </c>
      <c r="E14" s="223">
        <f>ROUND((D14/C14)*100,2)</f>
        <v>100</v>
      </c>
      <c r="F14" s="3"/>
      <c r="G14" s="3"/>
      <c r="H14" s="3"/>
      <c r="I14" s="4"/>
      <c r="J14" s="4"/>
    </row>
    <row r="15" spans="1:10" ht="15" customHeight="1">
      <c r="A15" s="14"/>
      <c r="B15" s="255" t="s">
        <v>164</v>
      </c>
      <c r="C15" s="218">
        <v>500</v>
      </c>
      <c r="D15" s="218">
        <v>500</v>
      </c>
      <c r="E15" s="223">
        <f>ROUND((D15/C15)*100,2)</f>
        <v>100</v>
      </c>
      <c r="F15" s="3"/>
      <c r="G15" s="3"/>
      <c r="H15" s="3"/>
      <c r="I15" s="4"/>
      <c r="J15" s="4"/>
    </row>
    <row r="16" spans="1:10" ht="15" customHeight="1">
      <c r="A16" s="14"/>
      <c r="B16" s="255" t="s">
        <v>323</v>
      </c>
      <c r="C16" s="218">
        <v>500</v>
      </c>
      <c r="D16" s="218">
        <v>235.8</v>
      </c>
      <c r="E16" s="223">
        <f>ROUND((D16/C16)*100,2)</f>
        <v>47.16</v>
      </c>
      <c r="F16" s="3"/>
      <c r="G16" s="3"/>
      <c r="H16" s="3"/>
      <c r="I16" s="4"/>
      <c r="J16" s="4"/>
    </row>
    <row r="17" spans="1:10" ht="15" customHeight="1">
      <c r="A17" s="14"/>
      <c r="B17" s="255"/>
      <c r="C17" s="218"/>
      <c r="D17" s="218"/>
      <c r="E17" s="223"/>
      <c r="F17" s="3"/>
      <c r="G17" s="3"/>
      <c r="H17" s="3"/>
      <c r="I17" s="4"/>
      <c r="J17" s="4"/>
    </row>
    <row r="18" spans="1:10" ht="15" customHeight="1">
      <c r="A18" s="14"/>
      <c r="B18" s="256"/>
      <c r="C18" s="218"/>
      <c r="D18" s="265"/>
      <c r="E18" s="217"/>
      <c r="F18" s="3"/>
      <c r="G18" s="3"/>
      <c r="H18" s="3"/>
      <c r="I18" s="4"/>
      <c r="J18" s="4"/>
    </row>
    <row r="19" spans="1:10" ht="19.5" customHeight="1">
      <c r="A19" s="13" t="s">
        <v>38</v>
      </c>
      <c r="B19" s="17" t="s">
        <v>374</v>
      </c>
      <c r="C19" s="41">
        <v>290.42</v>
      </c>
      <c r="D19" s="41">
        <v>957.45</v>
      </c>
      <c r="E19" s="262">
        <f>ROUND((D19/C19)*100,2)</f>
        <v>329.68</v>
      </c>
      <c r="F19" s="3"/>
      <c r="G19" s="3"/>
      <c r="H19" s="3"/>
      <c r="I19" s="4"/>
      <c r="J19" s="4"/>
    </row>
    <row r="20" spans="1:10" ht="15">
      <c r="A20" s="3"/>
      <c r="B20" s="3"/>
      <c r="C20" s="3"/>
      <c r="D20" s="228"/>
      <c r="E20" s="3"/>
      <c r="F20" s="3"/>
      <c r="G20" s="3"/>
      <c r="H20" s="3"/>
      <c r="I20" s="4"/>
      <c r="J20" s="4"/>
    </row>
    <row r="21" spans="1:10" ht="15">
      <c r="A21" s="3"/>
      <c r="B21" s="3"/>
      <c r="C21" s="3"/>
      <c r="D21" s="228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228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228"/>
      <c r="E23" s="3"/>
      <c r="F23" s="3"/>
      <c r="G23" s="3"/>
      <c r="H23" s="3"/>
      <c r="I23" s="4"/>
      <c r="J23" s="4"/>
    </row>
    <row r="24" spans="1:10" ht="15">
      <c r="A24" s="3"/>
      <c r="B24" s="3"/>
      <c r="C24" s="3"/>
      <c r="D24" s="228"/>
      <c r="E24" s="3"/>
      <c r="F24" s="3"/>
      <c r="G24" s="3"/>
      <c r="H24" s="3"/>
      <c r="I24" s="4"/>
      <c r="J24" s="4"/>
    </row>
    <row r="25" spans="1:10" ht="15">
      <c r="A25" s="3"/>
      <c r="B25" s="3"/>
      <c r="C25" s="3"/>
      <c r="D25" s="228"/>
      <c r="E25" s="3"/>
      <c r="F25" s="3"/>
      <c r="G25" s="3"/>
      <c r="H25" s="3"/>
      <c r="I25" s="4"/>
      <c r="J25" s="4"/>
    </row>
    <row r="26" spans="1:10" ht="15">
      <c r="A26" s="4"/>
      <c r="B26" s="4"/>
      <c r="C26" s="4"/>
      <c r="D26" s="229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229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229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229"/>
      <c r="E29" s="4"/>
      <c r="F29" s="4"/>
      <c r="G29" s="4"/>
      <c r="H29" s="4"/>
      <c r="I29" s="4"/>
      <c r="J29" s="4"/>
    </row>
  </sheetData>
  <mergeCells count="2">
    <mergeCell ref="A2:E2"/>
    <mergeCell ref="A3:E3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workbookViewId="0" topLeftCell="D1">
      <selection activeCell="J2" sqref="J2"/>
    </sheetView>
  </sheetViews>
  <sheetFormatPr defaultColWidth="9.00390625" defaultRowHeight="12.75"/>
  <cols>
    <col min="1" max="1" width="4.625" style="268" customWidth="1"/>
    <col min="2" max="2" width="35.375" style="284" customWidth="1"/>
    <col min="3" max="3" width="9.125" style="268" customWidth="1"/>
    <col min="4" max="4" width="10.375" style="284" customWidth="1"/>
    <col min="5" max="6" width="9.125" style="268" customWidth="1"/>
    <col min="7" max="7" width="29.875" style="268" customWidth="1"/>
    <col min="8" max="8" width="9.125" style="270" customWidth="1"/>
    <col min="9" max="12" width="9.875" style="270" customWidth="1"/>
    <col min="13" max="16384" width="9.125" style="268" customWidth="1"/>
  </cols>
  <sheetData>
    <row r="2" spans="2:12" s="266" customFormat="1" ht="12">
      <c r="B2" s="283"/>
      <c r="D2" s="283"/>
      <c r="H2" s="267"/>
      <c r="I2" s="267"/>
      <c r="J2" s="267"/>
      <c r="K2" s="267"/>
      <c r="L2" s="267"/>
    </row>
    <row r="3" spans="2:12" s="266" customFormat="1" ht="12">
      <c r="B3" s="283"/>
      <c r="D3" s="283"/>
      <c r="H3" s="267"/>
      <c r="I3" s="267"/>
      <c r="J3" s="267"/>
      <c r="K3" s="267"/>
      <c r="L3" s="267"/>
    </row>
    <row r="4" ht="12.75">
      <c r="M4" s="267" t="s">
        <v>383</v>
      </c>
    </row>
    <row r="5" spans="1:15" ht="12.75">
      <c r="A5" s="395" t="s">
        <v>380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</row>
    <row r="6" spans="1:15" ht="12.75">
      <c r="A6" s="271"/>
      <c r="B6" s="271"/>
      <c r="C6" s="271"/>
      <c r="D6" s="271"/>
      <c r="E6" s="271"/>
      <c r="F6" s="271"/>
      <c r="G6" s="271"/>
      <c r="H6" s="272"/>
      <c r="I6" s="272"/>
      <c r="J6" s="272"/>
      <c r="K6" s="272"/>
      <c r="L6" s="272"/>
      <c r="M6" s="271"/>
      <c r="N6" s="271"/>
      <c r="O6" s="271"/>
    </row>
    <row r="7" ht="12.75">
      <c r="O7" s="285" t="s">
        <v>326</v>
      </c>
    </row>
    <row r="8" spans="1:15" ht="48" customHeight="1">
      <c r="A8" s="394" t="s">
        <v>327</v>
      </c>
      <c r="B8" s="394" t="s">
        <v>342</v>
      </c>
      <c r="C8" s="394" t="s">
        <v>343</v>
      </c>
      <c r="D8" s="385" t="s">
        <v>62</v>
      </c>
      <c r="E8" s="394" t="s">
        <v>2</v>
      </c>
      <c r="F8" s="385" t="s">
        <v>3</v>
      </c>
      <c r="G8" s="394" t="s">
        <v>344</v>
      </c>
      <c r="H8" s="394"/>
      <c r="I8" s="392" t="s">
        <v>345</v>
      </c>
      <c r="J8" s="391" t="s">
        <v>381</v>
      </c>
      <c r="K8" s="391" t="s">
        <v>382</v>
      </c>
      <c r="L8" s="392" t="s">
        <v>235</v>
      </c>
      <c r="M8" s="394" t="s">
        <v>329</v>
      </c>
      <c r="N8" s="394"/>
      <c r="O8" s="394"/>
    </row>
    <row r="9" spans="1:15" ht="24">
      <c r="A9" s="394"/>
      <c r="B9" s="394"/>
      <c r="C9" s="394"/>
      <c r="D9" s="386"/>
      <c r="E9" s="394"/>
      <c r="F9" s="386"/>
      <c r="G9" s="274" t="s">
        <v>346</v>
      </c>
      <c r="H9" s="275" t="s">
        <v>347</v>
      </c>
      <c r="I9" s="387"/>
      <c r="J9" s="391"/>
      <c r="K9" s="391"/>
      <c r="L9" s="393"/>
      <c r="M9" s="274" t="s">
        <v>330</v>
      </c>
      <c r="N9" s="274" t="s">
        <v>331</v>
      </c>
      <c r="O9" s="274" t="s">
        <v>348</v>
      </c>
    </row>
    <row r="10" spans="1:15" ht="25.5">
      <c r="A10" s="286" t="s">
        <v>10</v>
      </c>
      <c r="B10" s="287" t="s">
        <v>384</v>
      </c>
      <c r="C10" s="286" t="s">
        <v>385</v>
      </c>
      <c r="D10" s="287" t="s">
        <v>386</v>
      </c>
      <c r="E10" s="286">
        <v>853</v>
      </c>
      <c r="F10" s="286">
        <v>85395</v>
      </c>
      <c r="G10" s="286" t="s">
        <v>352</v>
      </c>
      <c r="H10" s="315">
        <v>16772</v>
      </c>
      <c r="I10" s="315">
        <v>0</v>
      </c>
      <c r="J10" s="316">
        <v>16772</v>
      </c>
      <c r="K10" s="317">
        <v>16763.9</v>
      </c>
      <c r="L10" s="301">
        <f>ROUND((K10/J10)*100,2)</f>
        <v>99.95</v>
      </c>
      <c r="M10" s="302"/>
      <c r="N10" s="286"/>
      <c r="O10" s="286"/>
    </row>
    <row r="11" spans="1:15" ht="12.75">
      <c r="A11" s="277"/>
      <c r="B11" s="288" t="s">
        <v>387</v>
      </c>
      <c r="C11" s="277"/>
      <c r="D11" s="288"/>
      <c r="E11" s="277"/>
      <c r="F11" s="277"/>
      <c r="G11" s="289" t="s">
        <v>335</v>
      </c>
      <c r="H11" s="318"/>
      <c r="I11" s="318"/>
      <c r="J11" s="319"/>
      <c r="K11" s="319"/>
      <c r="L11" s="304"/>
      <c r="M11" s="303"/>
      <c r="N11" s="277"/>
      <c r="O11" s="277"/>
    </row>
    <row r="12" spans="1:15" ht="51">
      <c r="A12" s="277"/>
      <c r="B12" s="288" t="s">
        <v>388</v>
      </c>
      <c r="C12" s="277"/>
      <c r="D12" s="288"/>
      <c r="E12" s="277"/>
      <c r="F12" s="277"/>
      <c r="G12" s="289" t="s">
        <v>336</v>
      </c>
      <c r="H12" s="318">
        <v>2515.8</v>
      </c>
      <c r="I12" s="318">
        <v>0</v>
      </c>
      <c r="J12" s="319">
        <v>2515.8</v>
      </c>
      <c r="K12" s="319">
        <v>2514.58</v>
      </c>
      <c r="L12" s="304">
        <f>ROUND((K12/J12)*100,2)</f>
        <v>99.95</v>
      </c>
      <c r="M12" s="303"/>
      <c r="N12" s="277"/>
      <c r="O12" s="277"/>
    </row>
    <row r="13" spans="1:15" ht="38.25">
      <c r="A13" s="277"/>
      <c r="B13" s="288" t="s">
        <v>389</v>
      </c>
      <c r="C13" s="277"/>
      <c r="D13" s="288"/>
      <c r="E13" s="277"/>
      <c r="F13" s="277"/>
      <c r="G13" s="290" t="s">
        <v>337</v>
      </c>
      <c r="H13" s="318">
        <v>14256.2</v>
      </c>
      <c r="I13" s="318">
        <v>0</v>
      </c>
      <c r="J13" s="319">
        <v>14256.2</v>
      </c>
      <c r="K13" s="318">
        <v>14249.32</v>
      </c>
      <c r="L13" s="322">
        <f>ROUND((K13/J13)*100,2)</f>
        <v>99.95</v>
      </c>
      <c r="M13" s="303"/>
      <c r="N13" s="277"/>
      <c r="O13" s="277"/>
    </row>
    <row r="14" spans="1:15" ht="12.75">
      <c r="A14" s="277"/>
      <c r="B14" s="288"/>
      <c r="C14" s="277"/>
      <c r="D14" s="288"/>
      <c r="E14" s="277"/>
      <c r="F14" s="277"/>
      <c r="G14" s="277"/>
      <c r="H14" s="318"/>
      <c r="I14" s="318"/>
      <c r="J14" s="318"/>
      <c r="K14" s="319"/>
      <c r="L14" s="304"/>
      <c r="M14" s="303"/>
      <c r="N14" s="277"/>
      <c r="O14" s="277"/>
    </row>
    <row r="15" spans="1:15" s="328" customFormat="1" ht="12.75">
      <c r="A15" s="323"/>
      <c r="B15" s="324" t="s">
        <v>334</v>
      </c>
      <c r="C15" s="323"/>
      <c r="D15" s="324"/>
      <c r="E15" s="323"/>
      <c r="F15" s="323"/>
      <c r="G15" s="323"/>
      <c r="H15" s="325">
        <f>H10</f>
        <v>16772</v>
      </c>
      <c r="I15" s="325">
        <f>I10</f>
        <v>0</v>
      </c>
      <c r="J15" s="325">
        <f>J10</f>
        <v>16772</v>
      </c>
      <c r="K15" s="325">
        <f>K10</f>
        <v>16763.9</v>
      </c>
      <c r="L15" s="326">
        <f>ROUND((K15/J15)*100,2)</f>
        <v>99.95</v>
      </c>
      <c r="M15" s="327"/>
      <c r="N15" s="323"/>
      <c r="O15" s="323"/>
    </row>
    <row r="16" spans="1:15" s="328" customFormat="1" ht="12.75">
      <c r="A16" s="323"/>
      <c r="B16" s="329" t="s">
        <v>335</v>
      </c>
      <c r="C16" s="323"/>
      <c r="D16" s="324"/>
      <c r="E16" s="323"/>
      <c r="F16" s="323"/>
      <c r="G16" s="323"/>
      <c r="H16" s="325">
        <f aca="true" t="shared" si="0" ref="H16:J18">H11</f>
        <v>0</v>
      </c>
      <c r="I16" s="325">
        <f t="shared" si="0"/>
        <v>0</v>
      </c>
      <c r="J16" s="325">
        <f t="shared" si="0"/>
        <v>0</v>
      </c>
      <c r="K16" s="325">
        <f>K11</f>
        <v>0</v>
      </c>
      <c r="L16" s="326"/>
      <c r="M16" s="327"/>
      <c r="N16" s="323"/>
      <c r="O16" s="323"/>
    </row>
    <row r="17" spans="1:15" s="328" customFormat="1" ht="12.75">
      <c r="A17" s="323"/>
      <c r="B17" s="329" t="s">
        <v>336</v>
      </c>
      <c r="C17" s="323"/>
      <c r="D17" s="324"/>
      <c r="E17" s="323"/>
      <c r="F17" s="323"/>
      <c r="G17" s="323"/>
      <c r="H17" s="325">
        <f t="shared" si="0"/>
        <v>2515.8</v>
      </c>
      <c r="I17" s="325">
        <f t="shared" si="0"/>
        <v>0</v>
      </c>
      <c r="J17" s="325">
        <f t="shared" si="0"/>
        <v>2515.8</v>
      </c>
      <c r="K17" s="325">
        <f>K12</f>
        <v>2514.58</v>
      </c>
      <c r="L17" s="326">
        <f>ROUND((K17/J17)*100,2)</f>
        <v>99.95</v>
      </c>
      <c r="M17" s="327"/>
      <c r="N17" s="323"/>
      <c r="O17" s="323"/>
    </row>
    <row r="18" spans="1:15" s="328" customFormat="1" ht="28.5" customHeight="1">
      <c r="A18" s="330"/>
      <c r="B18" s="331" t="s">
        <v>337</v>
      </c>
      <c r="C18" s="330"/>
      <c r="D18" s="332"/>
      <c r="E18" s="330"/>
      <c r="F18" s="330"/>
      <c r="G18" s="330"/>
      <c r="H18" s="333">
        <f t="shared" si="0"/>
        <v>14256.2</v>
      </c>
      <c r="I18" s="333">
        <f t="shared" si="0"/>
        <v>0</v>
      </c>
      <c r="J18" s="333">
        <f t="shared" si="0"/>
        <v>14256.2</v>
      </c>
      <c r="K18" s="333">
        <f>K13</f>
        <v>14249.32</v>
      </c>
      <c r="L18" s="334">
        <f>ROUND((K18/J18)*100,2)</f>
        <v>99.95</v>
      </c>
      <c r="M18" s="335"/>
      <c r="N18" s="330"/>
      <c r="O18" s="330"/>
    </row>
  </sheetData>
  <sheetProtection/>
  <mergeCells count="13">
    <mergeCell ref="A5:O5"/>
    <mergeCell ref="A8:A9"/>
    <mergeCell ref="B8:B9"/>
    <mergeCell ref="C8:C9"/>
    <mergeCell ref="D8:D9"/>
    <mergeCell ref="F8:F9"/>
    <mergeCell ref="E8:E9"/>
    <mergeCell ref="I8:I9"/>
    <mergeCell ref="G8:H8"/>
    <mergeCell ref="K8:K9"/>
    <mergeCell ref="L8:L9"/>
    <mergeCell ref="J8:J9"/>
    <mergeCell ref="M8:O8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F11" sqref="F11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18.875" style="29" customWidth="1"/>
    <col min="5" max="5" width="10.625" style="29" customWidth="1"/>
    <col min="6" max="6" width="11.25390625" style="34" customWidth="1"/>
    <col min="7" max="7" width="11.625" style="29" customWidth="1"/>
    <col min="8" max="8" width="11.25390625" style="241" customWidth="1"/>
    <col min="9" max="9" width="7.375" style="29" customWidth="1"/>
    <col min="10" max="10" width="8.75390625" style="29" customWidth="1"/>
    <col min="11" max="11" width="9.00390625" style="29" customWidth="1"/>
    <col min="12" max="12" width="11.00390625" style="29" customWidth="1"/>
    <col min="13" max="13" width="12.875" style="29" customWidth="1"/>
    <col min="14" max="14" width="8.875" style="29" customWidth="1"/>
    <col min="15" max="15" width="8.75390625" style="29" bestFit="1" customWidth="1"/>
    <col min="16" max="16" width="10.25390625" style="29" customWidth="1"/>
    <col min="17" max="17" width="16.75390625" style="29" customWidth="1"/>
    <col min="18" max="16384" width="9.125" style="29" customWidth="1"/>
  </cols>
  <sheetData>
    <row r="1" ht="11.25">
      <c r="M1" s="259" t="s">
        <v>268</v>
      </c>
    </row>
    <row r="2" spans="1:17" ht="11.25">
      <c r="A2" s="409" t="s">
        <v>379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</row>
    <row r="3" spans="1:17" ht="10.5" customHeight="1">
      <c r="A3" s="28"/>
      <c r="B3" s="28"/>
      <c r="C3" s="28"/>
      <c r="D3" s="28"/>
      <c r="E3" s="28"/>
      <c r="F3" s="32"/>
      <c r="G3" s="28"/>
      <c r="H3" s="239"/>
      <c r="I3" s="28"/>
      <c r="J3" s="28"/>
      <c r="K3" s="28"/>
      <c r="L3" s="28"/>
      <c r="M3" s="28"/>
      <c r="N3" s="28"/>
      <c r="O3" s="28"/>
      <c r="P3" s="28"/>
      <c r="Q3" s="5" t="s">
        <v>41</v>
      </c>
    </row>
    <row r="4" spans="1:17" s="236" customFormat="1" ht="19.5" customHeight="1">
      <c r="A4" s="410" t="s">
        <v>57</v>
      </c>
      <c r="B4" s="410" t="s">
        <v>2</v>
      </c>
      <c r="C4" s="410" t="s">
        <v>40</v>
      </c>
      <c r="D4" s="388" t="s">
        <v>69</v>
      </c>
      <c r="E4" s="388" t="s">
        <v>58</v>
      </c>
      <c r="F4" s="415" t="s">
        <v>290</v>
      </c>
      <c r="G4" s="389" t="s">
        <v>65</v>
      </c>
      <c r="H4" s="389"/>
      <c r="I4" s="389"/>
      <c r="J4" s="389"/>
      <c r="K4" s="389"/>
      <c r="L4" s="389"/>
      <c r="M4" s="389"/>
      <c r="N4" s="389"/>
      <c r="O4" s="389"/>
      <c r="P4" s="390"/>
      <c r="Q4" s="388" t="s">
        <v>62</v>
      </c>
    </row>
    <row r="5" spans="1:17" s="236" customFormat="1" ht="19.5" customHeight="1">
      <c r="A5" s="410"/>
      <c r="B5" s="410"/>
      <c r="C5" s="410"/>
      <c r="D5" s="388"/>
      <c r="E5" s="388"/>
      <c r="F5" s="416"/>
      <c r="G5" s="390" t="s">
        <v>291</v>
      </c>
      <c r="H5" s="406" t="s">
        <v>262</v>
      </c>
      <c r="I5" s="411" t="s">
        <v>235</v>
      </c>
      <c r="J5" s="388" t="s">
        <v>15</v>
      </c>
      <c r="K5" s="388"/>
      <c r="L5" s="388"/>
      <c r="M5" s="388"/>
      <c r="N5" s="388" t="s">
        <v>56</v>
      </c>
      <c r="O5" s="388" t="s">
        <v>292</v>
      </c>
      <c r="P5" s="403" t="s">
        <v>293</v>
      </c>
      <c r="Q5" s="388"/>
    </row>
    <row r="6" spans="1:17" s="236" customFormat="1" ht="29.25" customHeight="1">
      <c r="A6" s="410"/>
      <c r="B6" s="410"/>
      <c r="C6" s="410"/>
      <c r="D6" s="388"/>
      <c r="E6" s="388"/>
      <c r="F6" s="416"/>
      <c r="G6" s="390"/>
      <c r="H6" s="407"/>
      <c r="I6" s="412"/>
      <c r="J6" s="388" t="s">
        <v>74</v>
      </c>
      <c r="K6" s="388" t="s">
        <v>67</v>
      </c>
      <c r="L6" s="388" t="s">
        <v>75</v>
      </c>
      <c r="M6" s="388" t="s">
        <v>68</v>
      </c>
      <c r="N6" s="388"/>
      <c r="O6" s="388"/>
      <c r="P6" s="404"/>
      <c r="Q6" s="388"/>
    </row>
    <row r="7" spans="1:17" s="236" customFormat="1" ht="19.5" customHeight="1">
      <c r="A7" s="410"/>
      <c r="B7" s="410"/>
      <c r="C7" s="410"/>
      <c r="D7" s="388"/>
      <c r="E7" s="388"/>
      <c r="F7" s="416"/>
      <c r="G7" s="390"/>
      <c r="H7" s="407"/>
      <c r="I7" s="412"/>
      <c r="J7" s="388"/>
      <c r="K7" s="388"/>
      <c r="L7" s="388"/>
      <c r="M7" s="388"/>
      <c r="N7" s="388"/>
      <c r="O7" s="388"/>
      <c r="P7" s="404"/>
      <c r="Q7" s="388"/>
    </row>
    <row r="8" spans="1:17" s="236" customFormat="1" ht="19.5" customHeight="1">
      <c r="A8" s="410"/>
      <c r="B8" s="410"/>
      <c r="C8" s="410"/>
      <c r="D8" s="388"/>
      <c r="E8" s="388"/>
      <c r="F8" s="417"/>
      <c r="G8" s="390"/>
      <c r="H8" s="408"/>
      <c r="I8" s="413"/>
      <c r="J8" s="388"/>
      <c r="K8" s="388"/>
      <c r="L8" s="388"/>
      <c r="M8" s="388"/>
      <c r="N8" s="388"/>
      <c r="O8" s="388"/>
      <c r="P8" s="405"/>
      <c r="Q8" s="388"/>
    </row>
    <row r="9" spans="1:17" ht="7.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3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</row>
    <row r="10" spans="1:17" ht="117.75" customHeight="1">
      <c r="A10" s="35" t="s">
        <v>10</v>
      </c>
      <c r="B10" s="11">
        <v>900</v>
      </c>
      <c r="C10" s="11">
        <v>90001</v>
      </c>
      <c r="D10" s="314" t="s">
        <v>378</v>
      </c>
      <c r="E10" s="37">
        <v>2542798</v>
      </c>
      <c r="F10" s="37">
        <v>0</v>
      </c>
      <c r="G10" s="37">
        <v>0</v>
      </c>
      <c r="H10" s="240">
        <v>0</v>
      </c>
      <c r="I10" s="223">
        <v>0</v>
      </c>
      <c r="J10" s="37">
        <v>0</v>
      </c>
      <c r="K10" s="37">
        <v>0</v>
      </c>
      <c r="L10" s="38" t="s">
        <v>63</v>
      </c>
      <c r="M10" s="37"/>
      <c r="N10" s="37">
        <v>1314000</v>
      </c>
      <c r="O10" s="37">
        <v>614000</v>
      </c>
      <c r="P10" s="37">
        <v>614798</v>
      </c>
      <c r="Q10" s="36" t="s">
        <v>162</v>
      </c>
    </row>
    <row r="11" spans="1:17" ht="66" customHeight="1">
      <c r="A11" s="35"/>
      <c r="B11" s="36"/>
      <c r="C11" s="36"/>
      <c r="D11" s="31"/>
      <c r="E11" s="37"/>
      <c r="F11" s="37"/>
      <c r="G11" s="37"/>
      <c r="H11" s="240"/>
      <c r="I11" s="223"/>
      <c r="J11" s="37"/>
      <c r="K11" s="37"/>
      <c r="L11" s="38"/>
      <c r="M11" s="37"/>
      <c r="N11" s="37"/>
      <c r="O11" s="37"/>
      <c r="P11" s="37"/>
      <c r="Q11" s="36"/>
    </row>
    <row r="12" spans="1:17" ht="22.5" customHeight="1">
      <c r="A12" s="414" t="s">
        <v>371</v>
      </c>
      <c r="B12" s="414"/>
      <c r="C12" s="414"/>
      <c r="D12" s="414"/>
      <c r="E12" s="37">
        <f>SUM(E10:E11)</f>
        <v>2542798</v>
      </c>
      <c r="F12" s="37">
        <f>SUM(F10:F11)</f>
        <v>0</v>
      </c>
      <c r="G12" s="37">
        <f>SUM(G10:G11)</f>
        <v>0</v>
      </c>
      <c r="H12" s="240">
        <f>SUM(H10:H11)</f>
        <v>0</v>
      </c>
      <c r="I12" s="223">
        <v>0</v>
      </c>
      <c r="J12" s="37">
        <f aca="true" t="shared" si="0" ref="J12:P12">SUM(J10:J11)</f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1314000</v>
      </c>
      <c r="O12" s="37">
        <f t="shared" si="0"/>
        <v>614000</v>
      </c>
      <c r="P12" s="37">
        <f t="shared" si="0"/>
        <v>614798</v>
      </c>
      <c r="Q12" s="37"/>
    </row>
  </sheetData>
  <mergeCells count="21">
    <mergeCell ref="A12:D12"/>
    <mergeCell ref="J5:M5"/>
    <mergeCell ref="J6:J8"/>
    <mergeCell ref="K6:K8"/>
    <mergeCell ref="L6:L8"/>
    <mergeCell ref="M6:M8"/>
    <mergeCell ref="F4:F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O5:O8"/>
    <mergeCell ref="G4:P4"/>
    <mergeCell ref="P5:P8"/>
    <mergeCell ref="H5:H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7">
      <selection activeCell="M10" sqref="M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0.375" style="1" customWidth="1"/>
    <col min="5" max="5" width="12.00390625" style="1" hidden="1" customWidth="1"/>
    <col min="6" max="6" width="14.125" style="1" customWidth="1"/>
    <col min="7" max="8" width="12.75390625" style="1" customWidth="1"/>
    <col min="9" max="10" width="10.125" style="1" customWidth="1"/>
    <col min="11" max="11" width="3.125" style="1" customWidth="1"/>
    <col min="12" max="12" width="13.125" style="1" customWidth="1"/>
    <col min="13" max="13" width="14.375" style="1" customWidth="1"/>
    <col min="14" max="14" width="16.75390625" style="1" customWidth="1"/>
    <col min="15" max="16384" width="9.125" style="1" customWidth="1"/>
  </cols>
  <sheetData>
    <row r="1" ht="12.75">
      <c r="L1" s="260" t="s">
        <v>364</v>
      </c>
    </row>
    <row r="2" spans="1:14" ht="18">
      <c r="A2" s="430" t="s">
        <v>360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</row>
    <row r="3" spans="1:14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 t="s">
        <v>41</v>
      </c>
    </row>
    <row r="4" spans="1:14" s="238" customFormat="1" ht="19.5" customHeight="1">
      <c r="A4" s="431" t="s">
        <v>57</v>
      </c>
      <c r="B4" s="431" t="s">
        <v>2</v>
      </c>
      <c r="C4" s="431" t="s">
        <v>40</v>
      </c>
      <c r="D4" s="421" t="s">
        <v>93</v>
      </c>
      <c r="E4" s="421" t="s">
        <v>58</v>
      </c>
      <c r="F4" s="421" t="s">
        <v>65</v>
      </c>
      <c r="G4" s="421"/>
      <c r="H4" s="421"/>
      <c r="I4" s="421"/>
      <c r="J4" s="421"/>
      <c r="K4" s="421"/>
      <c r="L4" s="421"/>
      <c r="M4" s="421"/>
      <c r="N4" s="421" t="s">
        <v>62</v>
      </c>
    </row>
    <row r="5" spans="1:14" s="238" customFormat="1" ht="19.5" customHeight="1">
      <c r="A5" s="431"/>
      <c r="B5" s="431"/>
      <c r="C5" s="431"/>
      <c r="D5" s="421"/>
      <c r="E5" s="421"/>
      <c r="F5" s="421" t="s">
        <v>283</v>
      </c>
      <c r="G5" s="422" t="s">
        <v>263</v>
      </c>
      <c r="H5" s="422" t="s">
        <v>235</v>
      </c>
      <c r="I5" s="421" t="s">
        <v>15</v>
      </c>
      <c r="J5" s="421"/>
      <c r="K5" s="421"/>
      <c r="L5" s="421"/>
      <c r="M5" s="421"/>
      <c r="N5" s="421"/>
    </row>
    <row r="6" spans="1:14" s="238" customFormat="1" ht="29.25" customHeight="1">
      <c r="A6" s="431"/>
      <c r="B6" s="431"/>
      <c r="C6" s="431"/>
      <c r="D6" s="421"/>
      <c r="E6" s="421"/>
      <c r="F6" s="421"/>
      <c r="G6" s="423"/>
      <c r="H6" s="423"/>
      <c r="I6" s="421" t="s">
        <v>74</v>
      </c>
      <c r="J6" s="421" t="s">
        <v>67</v>
      </c>
      <c r="K6" s="432" t="s">
        <v>76</v>
      </c>
      <c r="L6" s="433"/>
      <c r="M6" s="421" t="s">
        <v>68</v>
      </c>
      <c r="N6" s="421"/>
    </row>
    <row r="7" spans="1:14" s="238" customFormat="1" ht="19.5" customHeight="1">
      <c r="A7" s="431"/>
      <c r="B7" s="431"/>
      <c r="C7" s="431"/>
      <c r="D7" s="421"/>
      <c r="E7" s="421"/>
      <c r="F7" s="421"/>
      <c r="G7" s="423"/>
      <c r="H7" s="423"/>
      <c r="I7" s="421"/>
      <c r="J7" s="421"/>
      <c r="K7" s="434"/>
      <c r="L7" s="435"/>
      <c r="M7" s="421"/>
      <c r="N7" s="421"/>
    </row>
    <row r="8" spans="1:14" s="238" customFormat="1" ht="19.5" customHeight="1">
      <c r="A8" s="431"/>
      <c r="B8" s="431"/>
      <c r="C8" s="431"/>
      <c r="D8" s="421"/>
      <c r="E8" s="421"/>
      <c r="F8" s="421"/>
      <c r="G8" s="424"/>
      <c r="H8" s="424"/>
      <c r="I8" s="421"/>
      <c r="J8" s="421"/>
      <c r="K8" s="436"/>
      <c r="L8" s="437"/>
      <c r="M8" s="421"/>
      <c r="N8" s="421"/>
    </row>
    <row r="9" spans="1:14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428">
        <v>10</v>
      </c>
      <c r="L9" s="429"/>
      <c r="M9" s="10">
        <v>11</v>
      </c>
      <c r="N9" s="10">
        <v>12</v>
      </c>
    </row>
    <row r="10" spans="1:14" ht="57.75" customHeight="1">
      <c r="A10" s="16" t="s">
        <v>10</v>
      </c>
      <c r="B10" s="222">
        <v>700</v>
      </c>
      <c r="C10" s="222">
        <v>70005</v>
      </c>
      <c r="D10" s="350" t="s">
        <v>361</v>
      </c>
      <c r="E10" s="24"/>
      <c r="F10" s="293">
        <v>17000</v>
      </c>
      <c r="G10" s="293">
        <v>0</v>
      </c>
      <c r="H10" s="223">
        <f>ROUND((G10/F10)*100,2)</f>
        <v>0</v>
      </c>
      <c r="I10" s="293">
        <v>17000</v>
      </c>
      <c r="J10" s="222"/>
      <c r="K10" s="350" t="s">
        <v>63</v>
      </c>
      <c r="L10" s="350"/>
      <c r="M10" s="222"/>
      <c r="N10" s="11" t="s">
        <v>162</v>
      </c>
    </row>
    <row r="11" spans="1:14" ht="51">
      <c r="A11" s="351" t="s">
        <v>11</v>
      </c>
      <c r="B11" s="222">
        <v>750</v>
      </c>
      <c r="C11" s="222">
        <v>75022</v>
      </c>
      <c r="D11" s="350" t="s">
        <v>362</v>
      </c>
      <c r="E11" s="222"/>
      <c r="F11" s="293">
        <v>3000</v>
      </c>
      <c r="G11" s="293">
        <v>2748</v>
      </c>
      <c r="H11" s="223">
        <f>ROUND((G11/F11)*100,2)</f>
        <v>91.6</v>
      </c>
      <c r="I11" s="293">
        <v>3000</v>
      </c>
      <c r="J11" s="222"/>
      <c r="K11" s="350" t="s">
        <v>63</v>
      </c>
      <c r="L11" s="350"/>
      <c r="M11" s="222"/>
      <c r="N11" s="11" t="s">
        <v>386</v>
      </c>
    </row>
    <row r="12" spans="1:14" ht="25.5">
      <c r="A12" s="438" t="s">
        <v>12</v>
      </c>
      <c r="B12" s="444">
        <v>853</v>
      </c>
      <c r="C12" s="444">
        <v>85395</v>
      </c>
      <c r="D12" s="447" t="s">
        <v>407</v>
      </c>
      <c r="E12" s="11"/>
      <c r="F12" s="425">
        <v>16772</v>
      </c>
      <c r="G12" s="425">
        <v>16763.9</v>
      </c>
      <c r="H12" s="441">
        <f>ROUND((G12/F12)*100,2)</f>
        <v>99.95</v>
      </c>
      <c r="I12" s="291"/>
      <c r="J12" s="11"/>
      <c r="K12" s="26" t="s">
        <v>390</v>
      </c>
      <c r="L12" s="355">
        <v>2515.8</v>
      </c>
      <c r="M12" s="425">
        <v>14256.2</v>
      </c>
      <c r="N12" s="11"/>
    </row>
    <row r="13" spans="1:14" ht="12.75">
      <c r="A13" s="439"/>
      <c r="B13" s="445"/>
      <c r="C13" s="445"/>
      <c r="D13" s="448"/>
      <c r="E13" s="12"/>
      <c r="F13" s="426"/>
      <c r="G13" s="426"/>
      <c r="H13" s="442"/>
      <c r="I13" s="292"/>
      <c r="J13" s="12"/>
      <c r="K13" s="346" t="s">
        <v>391</v>
      </c>
      <c r="L13" s="18"/>
      <c r="M13" s="426"/>
      <c r="N13" s="11"/>
    </row>
    <row r="14" spans="1:14" ht="12.75">
      <c r="A14" s="439"/>
      <c r="B14" s="445"/>
      <c r="C14" s="445"/>
      <c r="D14" s="448"/>
      <c r="E14" s="12"/>
      <c r="F14" s="426"/>
      <c r="G14" s="426"/>
      <c r="H14" s="442"/>
      <c r="I14" s="292"/>
      <c r="J14" s="12"/>
      <c r="K14" s="346" t="s">
        <v>392</v>
      </c>
      <c r="L14" s="18"/>
      <c r="M14" s="426"/>
      <c r="N14" s="11"/>
    </row>
    <row r="15" spans="1:14" ht="26.25" customHeight="1">
      <c r="A15" s="440"/>
      <c r="B15" s="446"/>
      <c r="C15" s="446"/>
      <c r="D15" s="449"/>
      <c r="E15" s="353"/>
      <c r="F15" s="427"/>
      <c r="G15" s="427"/>
      <c r="H15" s="443"/>
      <c r="I15" s="354"/>
      <c r="J15" s="353"/>
      <c r="K15" s="347" t="s">
        <v>393</v>
      </c>
      <c r="L15" s="348"/>
      <c r="M15" s="427"/>
      <c r="N15" s="11"/>
    </row>
    <row r="16" spans="1:14" ht="51.75" customHeight="1">
      <c r="A16" s="313" t="s">
        <v>1</v>
      </c>
      <c r="B16" s="347">
        <v>900</v>
      </c>
      <c r="C16" s="347">
        <v>90015</v>
      </c>
      <c r="D16" s="348" t="s">
        <v>363</v>
      </c>
      <c r="E16" s="347"/>
      <c r="F16" s="312">
        <v>160000</v>
      </c>
      <c r="G16" s="312">
        <v>141813.96</v>
      </c>
      <c r="H16" s="311">
        <f>ROUND((G16/F16)*100,2)</f>
        <v>88.63</v>
      </c>
      <c r="I16" s="312">
        <v>160000</v>
      </c>
      <c r="J16" s="347"/>
      <c r="K16" s="348" t="s">
        <v>63</v>
      </c>
      <c r="L16" s="348"/>
      <c r="M16" s="347"/>
      <c r="N16" s="11" t="s">
        <v>162</v>
      </c>
    </row>
    <row r="17" spans="1:14" ht="51.75" customHeight="1">
      <c r="A17" s="352"/>
      <c r="B17" s="346"/>
      <c r="C17" s="346"/>
      <c r="D17" s="346"/>
      <c r="E17" s="346"/>
      <c r="F17" s="349"/>
      <c r="G17" s="349"/>
      <c r="H17" s="311"/>
      <c r="I17" s="349"/>
      <c r="J17" s="346"/>
      <c r="K17" s="18" t="s">
        <v>63</v>
      </c>
      <c r="L17" s="18"/>
      <c r="M17" s="346"/>
      <c r="N17" s="11" t="s">
        <v>162</v>
      </c>
    </row>
    <row r="18" spans="1:14" s="230" customFormat="1" ht="22.5" customHeight="1">
      <c r="A18" s="418" t="s">
        <v>371</v>
      </c>
      <c r="B18" s="419"/>
      <c r="C18" s="419"/>
      <c r="D18" s="420"/>
      <c r="E18" s="293">
        <f>SUM(E10:E17)</f>
        <v>0</v>
      </c>
      <c r="F18" s="293">
        <f>SUM(F10:F17)</f>
        <v>196772</v>
      </c>
      <c r="G18" s="293">
        <f>SUM(G10:G17)</f>
        <v>161325.86</v>
      </c>
      <c r="H18" s="223">
        <f>ROUND((G18/F18)*100,2)</f>
        <v>81.99</v>
      </c>
      <c r="I18" s="293">
        <f>SUM(I10:I17)</f>
        <v>180000</v>
      </c>
      <c r="J18" s="293">
        <f>SUM(J10:J17)</f>
        <v>0</v>
      </c>
      <c r="K18" s="293"/>
      <c r="L18" s="293">
        <f>SUM(L10:L17)</f>
        <v>2515.8</v>
      </c>
      <c r="M18" s="293">
        <f>SUM(M10:M17)</f>
        <v>14256.2</v>
      </c>
      <c r="N18" s="294" t="s">
        <v>45</v>
      </c>
    </row>
  </sheetData>
  <mergeCells count="26">
    <mergeCell ref="A12:A15"/>
    <mergeCell ref="H12:H15"/>
    <mergeCell ref="G12:G15"/>
    <mergeCell ref="F12:F15"/>
    <mergeCell ref="B12:B15"/>
    <mergeCell ref="C12:C15"/>
    <mergeCell ref="D12:D15"/>
    <mergeCell ref="A2:N2"/>
    <mergeCell ref="A4:A8"/>
    <mergeCell ref="B4:B8"/>
    <mergeCell ref="C4:C8"/>
    <mergeCell ref="D4:D8"/>
    <mergeCell ref="F4:M4"/>
    <mergeCell ref="N4:N8"/>
    <mergeCell ref="E4:E8"/>
    <mergeCell ref="K6:L8"/>
    <mergeCell ref="A18:D18"/>
    <mergeCell ref="F5:F8"/>
    <mergeCell ref="I5:M5"/>
    <mergeCell ref="I6:I8"/>
    <mergeCell ref="G5:G8"/>
    <mergeCell ref="H5:H8"/>
    <mergeCell ref="J6:J8"/>
    <mergeCell ref="M6:M8"/>
    <mergeCell ref="M12:M15"/>
    <mergeCell ref="K9:L9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workbookViewId="0" topLeftCell="C1">
      <selection activeCell="H24" sqref="H24"/>
    </sheetView>
  </sheetViews>
  <sheetFormatPr defaultColWidth="9.00390625" defaultRowHeight="12.75"/>
  <cols>
    <col min="1" max="1" width="4.625" style="268" customWidth="1"/>
    <col min="2" max="2" width="35.375" style="284" customWidth="1"/>
    <col min="3" max="3" width="9.125" style="268" customWidth="1"/>
    <col min="4" max="4" width="10.375" style="284" customWidth="1"/>
    <col min="5" max="6" width="9.125" style="268" customWidth="1"/>
    <col min="7" max="7" width="29.875" style="268" customWidth="1"/>
    <col min="8" max="8" width="9.875" style="270" bestFit="1" customWidth="1"/>
    <col min="9" max="12" width="9.875" style="270" customWidth="1"/>
    <col min="13" max="16384" width="9.125" style="268" customWidth="1"/>
  </cols>
  <sheetData>
    <row r="2" spans="2:12" s="266" customFormat="1" ht="12">
      <c r="B2" s="283"/>
      <c r="D2" s="283"/>
      <c r="H2" s="267"/>
      <c r="I2" s="267"/>
      <c r="J2" s="267" t="s">
        <v>358</v>
      </c>
      <c r="K2" s="267"/>
      <c r="L2" s="267"/>
    </row>
    <row r="3" spans="2:12" s="266" customFormat="1" ht="12">
      <c r="B3" s="283"/>
      <c r="D3" s="283"/>
      <c r="H3" s="267"/>
      <c r="I3" s="267"/>
      <c r="J3" s="267"/>
      <c r="K3" s="267"/>
      <c r="L3" s="267"/>
    </row>
    <row r="4" ht="12.75">
      <c r="I4" s="267"/>
    </row>
    <row r="5" spans="1:15" ht="12.75">
      <c r="A5" s="395" t="s">
        <v>341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</row>
    <row r="6" spans="1:15" ht="12.75">
      <c r="A6" s="271"/>
      <c r="B6" s="271"/>
      <c r="C6" s="271"/>
      <c r="D6" s="271"/>
      <c r="E6" s="271"/>
      <c r="F6" s="271"/>
      <c r="G6" s="271"/>
      <c r="H6" s="272"/>
      <c r="I6" s="272"/>
      <c r="J6" s="272"/>
      <c r="K6" s="272"/>
      <c r="L6" s="272"/>
      <c r="M6" s="271"/>
      <c r="N6" s="271"/>
      <c r="O6" s="271"/>
    </row>
    <row r="7" ht="12.75">
      <c r="O7" s="285" t="s">
        <v>326</v>
      </c>
    </row>
    <row r="8" spans="1:15" ht="48" customHeight="1">
      <c r="A8" s="394" t="s">
        <v>327</v>
      </c>
      <c r="B8" s="394" t="s">
        <v>342</v>
      </c>
      <c r="C8" s="394" t="s">
        <v>343</v>
      </c>
      <c r="D8" s="385" t="s">
        <v>62</v>
      </c>
      <c r="E8" s="394" t="s">
        <v>2</v>
      </c>
      <c r="F8" s="385" t="s">
        <v>3</v>
      </c>
      <c r="G8" s="394" t="s">
        <v>344</v>
      </c>
      <c r="H8" s="394"/>
      <c r="I8" s="392" t="s">
        <v>345</v>
      </c>
      <c r="J8" s="391" t="s">
        <v>233</v>
      </c>
      <c r="K8" s="392" t="s">
        <v>236</v>
      </c>
      <c r="L8" s="392" t="s">
        <v>235</v>
      </c>
      <c r="M8" s="394" t="s">
        <v>329</v>
      </c>
      <c r="N8" s="394"/>
      <c r="O8" s="394"/>
    </row>
    <row r="9" spans="1:15" ht="24">
      <c r="A9" s="394"/>
      <c r="B9" s="394"/>
      <c r="C9" s="394"/>
      <c r="D9" s="386"/>
      <c r="E9" s="394"/>
      <c r="F9" s="386"/>
      <c r="G9" s="274" t="s">
        <v>346</v>
      </c>
      <c r="H9" s="275" t="s">
        <v>347</v>
      </c>
      <c r="I9" s="387"/>
      <c r="J9" s="391"/>
      <c r="K9" s="393"/>
      <c r="L9" s="393"/>
      <c r="M9" s="274" t="s">
        <v>330</v>
      </c>
      <c r="N9" s="274" t="s">
        <v>331</v>
      </c>
      <c r="O9" s="274" t="s">
        <v>348</v>
      </c>
    </row>
    <row r="10" spans="1:15" ht="38.25">
      <c r="A10" s="286" t="s">
        <v>10</v>
      </c>
      <c r="B10" s="287" t="s">
        <v>349</v>
      </c>
      <c r="C10" s="286" t="s">
        <v>350</v>
      </c>
      <c r="D10" s="287" t="s">
        <v>351</v>
      </c>
      <c r="E10" s="286">
        <v>801</v>
      </c>
      <c r="F10" s="286">
        <v>80101</v>
      </c>
      <c r="G10" s="286" t="s">
        <v>352</v>
      </c>
      <c r="H10" s="315">
        <f>SUM(H11:H13)</f>
        <v>120000</v>
      </c>
      <c r="I10" s="315">
        <f>SUM(I11:I13)</f>
        <v>51019</v>
      </c>
      <c r="J10" s="315">
        <f>SUM(J11:J13)</f>
        <v>68981</v>
      </c>
      <c r="K10" s="315">
        <f>SUM(K11:K13)</f>
        <v>68981</v>
      </c>
      <c r="L10" s="301">
        <f aca="true" t="shared" si="0" ref="L10:L27">ROUND((K10/J10)*100,2)</f>
        <v>100</v>
      </c>
      <c r="M10" s="302"/>
      <c r="N10" s="286"/>
      <c r="O10" s="286"/>
    </row>
    <row r="11" spans="1:15" ht="25.5">
      <c r="A11" s="277"/>
      <c r="B11" s="288" t="s">
        <v>353</v>
      </c>
      <c r="C11" s="277"/>
      <c r="D11" s="288"/>
      <c r="E11" s="277"/>
      <c r="F11" s="277"/>
      <c r="G11" s="289" t="s">
        <v>335</v>
      </c>
      <c r="H11" s="318"/>
      <c r="I11" s="318"/>
      <c r="J11" s="319"/>
      <c r="K11" s="319"/>
      <c r="L11" s="304"/>
      <c r="M11" s="303"/>
      <c r="N11" s="277"/>
      <c r="O11" s="277"/>
    </row>
    <row r="12" spans="1:15" ht="38.25">
      <c r="A12" s="277"/>
      <c r="B12" s="288" t="s">
        <v>354</v>
      </c>
      <c r="C12" s="277"/>
      <c r="D12" s="288"/>
      <c r="E12" s="277"/>
      <c r="F12" s="277"/>
      <c r="G12" s="289" t="s">
        <v>336</v>
      </c>
      <c r="H12" s="318">
        <v>30000</v>
      </c>
      <c r="I12" s="318">
        <v>12754.74</v>
      </c>
      <c r="J12" s="319">
        <v>17245.26</v>
      </c>
      <c r="K12" s="319">
        <v>17245.26</v>
      </c>
      <c r="L12" s="304">
        <f t="shared" si="0"/>
        <v>100</v>
      </c>
      <c r="M12" s="303"/>
      <c r="N12" s="277"/>
      <c r="O12" s="277"/>
    </row>
    <row r="13" spans="1:15" ht="24">
      <c r="A13" s="277"/>
      <c r="B13" s="288" t="s">
        <v>355</v>
      </c>
      <c r="C13" s="277"/>
      <c r="D13" s="288"/>
      <c r="E13" s="277"/>
      <c r="F13" s="277"/>
      <c r="G13" s="290" t="s">
        <v>337</v>
      </c>
      <c r="H13" s="318">
        <v>90000</v>
      </c>
      <c r="I13" s="318">
        <v>38264.26</v>
      </c>
      <c r="J13" s="319">
        <v>51735.74</v>
      </c>
      <c r="K13" s="320">
        <v>51735.74</v>
      </c>
      <c r="L13" s="304">
        <f t="shared" si="0"/>
        <v>100</v>
      </c>
      <c r="M13" s="303"/>
      <c r="N13" s="277"/>
      <c r="O13" s="277"/>
    </row>
    <row r="14" spans="1:15" ht="38.25">
      <c r="A14" s="286" t="s">
        <v>11</v>
      </c>
      <c r="B14" s="287" t="s">
        <v>356</v>
      </c>
      <c r="C14" s="286" t="s">
        <v>350</v>
      </c>
      <c r="D14" s="287" t="s">
        <v>351</v>
      </c>
      <c r="E14" s="286">
        <v>801</v>
      </c>
      <c r="F14" s="286">
        <v>80101</v>
      </c>
      <c r="G14" s="286" t="s">
        <v>352</v>
      </c>
      <c r="H14" s="315">
        <f>SUM(H15:H17)</f>
        <v>14986.6</v>
      </c>
      <c r="I14" s="315">
        <f>SUM(I15:I17)</f>
        <v>8991.6</v>
      </c>
      <c r="J14" s="315">
        <f>SUM(J15:J17)</f>
        <v>5995</v>
      </c>
      <c r="K14" s="315">
        <f>SUM(K15:K17)</f>
        <v>5994.4</v>
      </c>
      <c r="L14" s="301">
        <f t="shared" si="0"/>
        <v>99.99</v>
      </c>
      <c r="M14" s="302"/>
      <c r="N14" s="286"/>
      <c r="O14" s="286"/>
    </row>
    <row r="15" spans="1:15" ht="12.75">
      <c r="A15" s="277"/>
      <c r="B15" s="288"/>
      <c r="C15" s="277"/>
      <c r="D15" s="288"/>
      <c r="E15" s="277"/>
      <c r="F15" s="277"/>
      <c r="G15" s="289" t="s">
        <v>335</v>
      </c>
      <c r="H15" s="318"/>
      <c r="I15" s="318"/>
      <c r="J15" s="318"/>
      <c r="K15" s="319"/>
      <c r="L15" s="304"/>
      <c r="M15" s="303"/>
      <c r="N15" s="277"/>
      <c r="O15" s="277"/>
    </row>
    <row r="16" spans="1:15" ht="12.75">
      <c r="A16" s="277"/>
      <c r="B16" s="288"/>
      <c r="C16" s="277"/>
      <c r="D16" s="288"/>
      <c r="E16" s="277"/>
      <c r="F16" s="277"/>
      <c r="G16" s="289" t="s">
        <v>336</v>
      </c>
      <c r="H16" s="318"/>
      <c r="I16" s="318"/>
      <c r="J16" s="318"/>
      <c r="K16" s="319"/>
      <c r="L16" s="304"/>
      <c r="M16" s="303"/>
      <c r="N16" s="277"/>
      <c r="O16" s="277"/>
    </row>
    <row r="17" spans="1:15" ht="24">
      <c r="A17" s="277"/>
      <c r="B17" s="288" t="s">
        <v>357</v>
      </c>
      <c r="C17" s="277"/>
      <c r="D17" s="288"/>
      <c r="E17" s="277"/>
      <c r="F17" s="277"/>
      <c r="G17" s="290" t="s">
        <v>337</v>
      </c>
      <c r="H17" s="318">
        <v>14986.6</v>
      </c>
      <c r="I17" s="318">
        <v>8991.6</v>
      </c>
      <c r="J17" s="318">
        <v>5995</v>
      </c>
      <c r="K17" s="319">
        <v>5994.4</v>
      </c>
      <c r="L17" s="304">
        <f t="shared" si="0"/>
        <v>99.99</v>
      </c>
      <c r="M17" s="303"/>
      <c r="N17" s="277"/>
      <c r="O17" s="277"/>
    </row>
    <row r="18" spans="1:15" ht="12.75">
      <c r="A18" s="277"/>
      <c r="B18" s="288"/>
      <c r="C18" s="277"/>
      <c r="D18" s="288"/>
      <c r="E18" s="277"/>
      <c r="F18" s="277"/>
      <c r="G18" s="277"/>
      <c r="H18" s="318"/>
      <c r="I18" s="318"/>
      <c r="J18" s="318"/>
      <c r="K18" s="319"/>
      <c r="L18" s="304"/>
      <c r="M18" s="303"/>
      <c r="N18" s="277"/>
      <c r="O18" s="277"/>
    </row>
    <row r="19" spans="1:15" ht="25.5">
      <c r="A19" s="286" t="s">
        <v>12</v>
      </c>
      <c r="B19" s="287" t="s">
        <v>384</v>
      </c>
      <c r="C19" s="286" t="s">
        <v>385</v>
      </c>
      <c r="D19" s="287" t="s">
        <v>386</v>
      </c>
      <c r="E19" s="286">
        <v>853</v>
      </c>
      <c r="F19" s="286">
        <v>85395</v>
      </c>
      <c r="G19" s="286" t="s">
        <v>352</v>
      </c>
      <c r="H19" s="315">
        <f>SUM(H20:H22)</f>
        <v>108932.98999999999</v>
      </c>
      <c r="I19" s="315">
        <f>SUM(I20:I22)</f>
        <v>0</v>
      </c>
      <c r="J19" s="315">
        <f>SUM(J20:J22)</f>
        <v>108932.98999999999</v>
      </c>
      <c r="K19" s="315">
        <f>SUM(K20:K22)</f>
        <v>99052.89</v>
      </c>
      <c r="L19" s="301">
        <f>ROUND((K19/J19)*100,2)</f>
        <v>90.93</v>
      </c>
      <c r="M19" s="302"/>
      <c r="N19" s="286"/>
      <c r="O19" s="286"/>
    </row>
    <row r="20" spans="1:15" ht="12.75">
      <c r="A20" s="277"/>
      <c r="B20" s="288" t="s">
        <v>387</v>
      </c>
      <c r="C20" s="277"/>
      <c r="D20" s="288"/>
      <c r="E20" s="277"/>
      <c r="F20" s="277"/>
      <c r="G20" s="289" t="s">
        <v>335</v>
      </c>
      <c r="H20" s="318">
        <v>13760</v>
      </c>
      <c r="I20" s="318">
        <v>0</v>
      </c>
      <c r="J20" s="319">
        <v>13760</v>
      </c>
      <c r="K20" s="319">
        <v>13760</v>
      </c>
      <c r="L20" s="304">
        <f>ROUND((K20/J20)*100,2)</f>
        <v>100</v>
      </c>
      <c r="M20" s="303"/>
      <c r="N20" s="277"/>
      <c r="O20" s="277"/>
    </row>
    <row r="21" spans="1:15" ht="51">
      <c r="A21" s="277"/>
      <c r="B21" s="288" t="s">
        <v>388</v>
      </c>
      <c r="C21" s="277"/>
      <c r="D21" s="288"/>
      <c r="E21" s="277"/>
      <c r="F21" s="277"/>
      <c r="G21" s="289" t="s">
        <v>336</v>
      </c>
      <c r="H21" s="318">
        <v>2579.95</v>
      </c>
      <c r="I21" s="318">
        <v>0</v>
      </c>
      <c r="J21" s="319">
        <v>2579.95</v>
      </c>
      <c r="K21" s="319">
        <v>2311.83</v>
      </c>
      <c r="L21" s="304">
        <f>ROUND((K21/J21)*100,2)</f>
        <v>89.61</v>
      </c>
      <c r="M21" s="303"/>
      <c r="N21" s="277"/>
      <c r="O21" s="277"/>
    </row>
    <row r="22" spans="1:15" ht="38.25">
      <c r="A22" s="277"/>
      <c r="B22" s="288" t="s">
        <v>389</v>
      </c>
      <c r="C22" s="277"/>
      <c r="D22" s="288"/>
      <c r="E22" s="277"/>
      <c r="F22" s="277"/>
      <c r="G22" s="290" t="s">
        <v>337</v>
      </c>
      <c r="H22" s="318">
        <v>92593.04</v>
      </c>
      <c r="I22" s="318">
        <v>0</v>
      </c>
      <c r="J22" s="319">
        <v>92593.04</v>
      </c>
      <c r="K22" s="318">
        <v>82981.06</v>
      </c>
      <c r="L22" s="322">
        <f>ROUND((K22/J22)*100,2)</f>
        <v>89.62</v>
      </c>
      <c r="M22" s="303"/>
      <c r="N22" s="277"/>
      <c r="O22" s="277"/>
    </row>
    <row r="23" spans="1:15" ht="12.75">
      <c r="A23" s="277"/>
      <c r="B23" s="288"/>
      <c r="C23" s="277"/>
      <c r="D23" s="288"/>
      <c r="E23" s="277"/>
      <c r="F23" s="277"/>
      <c r="G23" s="277"/>
      <c r="H23" s="318"/>
      <c r="I23" s="318"/>
      <c r="J23" s="318"/>
      <c r="K23" s="319"/>
      <c r="L23" s="304"/>
      <c r="M23" s="303"/>
      <c r="N23" s="277"/>
      <c r="O23" s="277"/>
    </row>
    <row r="24" spans="1:15" s="328" customFormat="1" ht="12.75">
      <c r="A24" s="323"/>
      <c r="B24" s="324" t="s">
        <v>334</v>
      </c>
      <c r="C24" s="323"/>
      <c r="D24" s="324"/>
      <c r="E24" s="323"/>
      <c r="F24" s="323"/>
      <c r="G24" s="323"/>
      <c r="H24" s="325">
        <f>H10+H14+H19</f>
        <v>243919.59</v>
      </c>
      <c r="I24" s="325">
        <f>I10+I14+I19</f>
        <v>60010.6</v>
      </c>
      <c r="J24" s="325">
        <f>J10+J14+J19</f>
        <v>183908.99</v>
      </c>
      <c r="K24" s="325">
        <f>K10+K14+K19</f>
        <v>174028.28999999998</v>
      </c>
      <c r="L24" s="326">
        <f t="shared" si="0"/>
        <v>94.63</v>
      </c>
      <c r="M24" s="327"/>
      <c r="N24" s="323"/>
      <c r="O24" s="323"/>
    </row>
    <row r="25" spans="1:15" s="328" customFormat="1" ht="12.75">
      <c r="A25" s="323"/>
      <c r="B25" s="329" t="s">
        <v>335</v>
      </c>
      <c r="C25" s="323"/>
      <c r="D25" s="324"/>
      <c r="E25" s="323"/>
      <c r="F25" s="323"/>
      <c r="G25" s="323"/>
      <c r="H25" s="325">
        <f aca="true" t="shared" si="1" ref="H25:K27">H11+H15+H20</f>
        <v>13760</v>
      </c>
      <c r="I25" s="325">
        <f t="shared" si="1"/>
        <v>0</v>
      </c>
      <c r="J25" s="325">
        <f t="shared" si="1"/>
        <v>13760</v>
      </c>
      <c r="K25" s="325">
        <f t="shared" si="1"/>
        <v>13760</v>
      </c>
      <c r="L25" s="326">
        <f t="shared" si="0"/>
        <v>100</v>
      </c>
      <c r="M25" s="327"/>
      <c r="N25" s="323"/>
      <c r="O25" s="323"/>
    </row>
    <row r="26" spans="1:15" s="328" customFormat="1" ht="12.75">
      <c r="A26" s="323"/>
      <c r="B26" s="329" t="s">
        <v>336</v>
      </c>
      <c r="C26" s="323"/>
      <c r="D26" s="324"/>
      <c r="E26" s="323"/>
      <c r="F26" s="323"/>
      <c r="G26" s="323"/>
      <c r="H26" s="325">
        <f t="shared" si="1"/>
        <v>32579.95</v>
      </c>
      <c r="I26" s="325">
        <f t="shared" si="1"/>
        <v>12754.74</v>
      </c>
      <c r="J26" s="325">
        <f t="shared" si="1"/>
        <v>19825.21</v>
      </c>
      <c r="K26" s="325">
        <f t="shared" si="1"/>
        <v>19557.089999999997</v>
      </c>
      <c r="L26" s="326">
        <f t="shared" si="0"/>
        <v>98.65</v>
      </c>
      <c r="M26" s="327"/>
      <c r="N26" s="323"/>
      <c r="O26" s="323"/>
    </row>
    <row r="27" spans="1:15" s="328" customFormat="1" ht="28.5" customHeight="1">
      <c r="A27" s="330"/>
      <c r="B27" s="331" t="s">
        <v>337</v>
      </c>
      <c r="C27" s="330"/>
      <c r="D27" s="332"/>
      <c r="E27" s="330"/>
      <c r="F27" s="330"/>
      <c r="G27" s="330"/>
      <c r="H27" s="333">
        <f t="shared" si="1"/>
        <v>197579.64</v>
      </c>
      <c r="I27" s="333">
        <f t="shared" si="1"/>
        <v>47255.86</v>
      </c>
      <c r="J27" s="333">
        <f t="shared" si="1"/>
        <v>150323.78</v>
      </c>
      <c r="K27" s="333">
        <f t="shared" si="1"/>
        <v>140711.2</v>
      </c>
      <c r="L27" s="334">
        <f t="shared" si="0"/>
        <v>93.61</v>
      </c>
      <c r="M27" s="335"/>
      <c r="N27" s="330"/>
      <c r="O27" s="330"/>
    </row>
  </sheetData>
  <sheetProtection/>
  <mergeCells count="13">
    <mergeCell ref="K8:K9"/>
    <mergeCell ref="L8:L9"/>
    <mergeCell ref="J8:J9"/>
    <mergeCell ref="M8:O8"/>
    <mergeCell ref="A5:O5"/>
    <mergeCell ref="A8:A9"/>
    <mergeCell ref="B8:B9"/>
    <mergeCell ref="C8:C9"/>
    <mergeCell ref="D8:D9"/>
    <mergeCell ref="F8:F9"/>
    <mergeCell ref="E8:E9"/>
    <mergeCell ref="I8:I9"/>
    <mergeCell ref="G8:H8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workbookViewId="0" topLeftCell="A1">
      <selection activeCell="H24" sqref="H24"/>
    </sheetView>
  </sheetViews>
  <sheetFormatPr defaultColWidth="9.00390625" defaultRowHeight="12.75"/>
  <cols>
    <col min="1" max="1" width="4.625" style="268" customWidth="1"/>
    <col min="2" max="2" width="43.25390625" style="268" customWidth="1"/>
    <col min="3" max="5" width="9.875" style="270" customWidth="1"/>
    <col min="6" max="8" width="9.125" style="270" customWidth="1"/>
    <col min="9" max="16384" width="9.125" style="268" customWidth="1"/>
  </cols>
  <sheetData>
    <row r="2" spans="3:8" s="266" customFormat="1" ht="12">
      <c r="C2" s="267" t="s">
        <v>359</v>
      </c>
      <c r="D2" s="267"/>
      <c r="E2" s="267"/>
      <c r="F2" s="267"/>
      <c r="G2" s="267"/>
      <c r="H2" s="267"/>
    </row>
    <row r="3" spans="3:5" ht="15.75">
      <c r="C3" s="269"/>
      <c r="D3" s="269"/>
      <c r="E3" s="269"/>
    </row>
    <row r="5" spans="1:8" ht="25.5" customHeight="1">
      <c r="A5" s="450" t="s">
        <v>325</v>
      </c>
      <c r="B5" s="450"/>
      <c r="C5" s="450"/>
      <c r="D5" s="450"/>
      <c r="E5" s="450"/>
      <c r="F5" s="450"/>
      <c r="G5" s="450"/>
      <c r="H5" s="450"/>
    </row>
    <row r="6" spans="1:8" ht="25.5" customHeight="1">
      <c r="A6" s="271"/>
      <c r="B6" s="271"/>
      <c r="C6" s="272"/>
      <c r="D6" s="272"/>
      <c r="E6" s="272"/>
      <c r="F6" s="272"/>
      <c r="G6" s="272"/>
      <c r="H6" s="272"/>
    </row>
    <row r="7" ht="12.75">
      <c r="H7" s="273" t="s">
        <v>326</v>
      </c>
    </row>
    <row r="8" spans="1:8" ht="35.25" customHeight="1">
      <c r="A8" s="394" t="s">
        <v>327</v>
      </c>
      <c r="B8" s="394" t="s">
        <v>328</v>
      </c>
      <c r="C8" s="391" t="s">
        <v>365</v>
      </c>
      <c r="D8" s="392" t="s">
        <v>236</v>
      </c>
      <c r="E8" s="392" t="s">
        <v>235</v>
      </c>
      <c r="F8" s="391" t="s">
        <v>329</v>
      </c>
      <c r="G8" s="391"/>
      <c r="H8" s="391"/>
    </row>
    <row r="9" spans="1:8" ht="27.75" customHeight="1">
      <c r="A9" s="394"/>
      <c r="B9" s="394"/>
      <c r="C9" s="391"/>
      <c r="D9" s="387"/>
      <c r="E9" s="387"/>
      <c r="F9" s="275" t="s">
        <v>330</v>
      </c>
      <c r="G9" s="275" t="s">
        <v>331</v>
      </c>
      <c r="H9" s="275" t="s">
        <v>332</v>
      </c>
    </row>
    <row r="10" spans="1:8" ht="12.75">
      <c r="A10" s="276" t="s">
        <v>333</v>
      </c>
      <c r="B10" s="277" t="s">
        <v>334</v>
      </c>
      <c r="C10" s="318">
        <f>SUM(C11:C13)</f>
        <v>183908.99</v>
      </c>
      <c r="D10" s="319">
        <f>SUM(D11:D13)</f>
        <v>174028.29</v>
      </c>
      <c r="E10" s="257">
        <f>ROUND((D10/C10)*100,2)</f>
        <v>94.63</v>
      </c>
      <c r="F10" s="298"/>
      <c r="G10" s="278"/>
      <c r="H10" s="278"/>
    </row>
    <row r="11" spans="1:8" ht="12.75">
      <c r="A11" s="277"/>
      <c r="B11" s="279" t="s">
        <v>335</v>
      </c>
      <c r="C11" s="318">
        <v>13760</v>
      </c>
      <c r="D11" s="319">
        <v>13760</v>
      </c>
      <c r="E11" s="257">
        <f>ROUND((D11/C11)*100,2)</f>
        <v>100</v>
      </c>
      <c r="F11" s="298"/>
      <c r="G11" s="278"/>
      <c r="H11" s="278"/>
    </row>
    <row r="12" spans="1:8" ht="12.75">
      <c r="A12" s="277"/>
      <c r="B12" s="279" t="s">
        <v>336</v>
      </c>
      <c r="C12" s="318">
        <v>19825.21</v>
      </c>
      <c r="D12" s="319">
        <v>19557.09</v>
      </c>
      <c r="E12" s="257">
        <f aca="true" t="shared" si="0" ref="E12:E21">ROUND((D12/C12)*100,2)</f>
        <v>98.65</v>
      </c>
      <c r="F12" s="298"/>
      <c r="G12" s="278"/>
      <c r="H12" s="278"/>
    </row>
    <row r="13" spans="1:8" ht="12.75">
      <c r="A13" s="280"/>
      <c r="B13" s="281" t="s">
        <v>337</v>
      </c>
      <c r="C13" s="321">
        <v>150323.78</v>
      </c>
      <c r="D13" s="320">
        <v>140711.2</v>
      </c>
      <c r="E13" s="300">
        <f t="shared" si="0"/>
        <v>93.61</v>
      </c>
      <c r="F13" s="299"/>
      <c r="G13" s="282"/>
      <c r="H13" s="282"/>
    </row>
    <row r="14" spans="1:8" ht="12.75">
      <c r="A14" s="276" t="s">
        <v>338</v>
      </c>
      <c r="B14" s="277" t="s">
        <v>339</v>
      </c>
      <c r="C14" s="318">
        <f>SUM(C15:C17)</f>
        <v>16772</v>
      </c>
      <c r="D14" s="318">
        <f>SUM(D15:D17)</f>
        <v>16763.9</v>
      </c>
      <c r="E14" s="257">
        <f t="shared" si="0"/>
        <v>99.95</v>
      </c>
      <c r="F14" s="298"/>
      <c r="G14" s="278"/>
      <c r="H14" s="278"/>
    </row>
    <row r="15" spans="1:8" ht="12.75">
      <c r="A15" s="277"/>
      <c r="B15" s="279" t="s">
        <v>335</v>
      </c>
      <c r="C15" s="319">
        <v>0</v>
      </c>
      <c r="D15" s="319">
        <v>0</v>
      </c>
      <c r="E15" s="257">
        <v>0</v>
      </c>
      <c r="F15" s="298"/>
      <c r="G15" s="278"/>
      <c r="H15" s="278"/>
    </row>
    <row r="16" spans="1:8" ht="12.75">
      <c r="A16" s="277"/>
      <c r="B16" s="279" t="s">
        <v>336</v>
      </c>
      <c r="C16" s="319">
        <v>2515.8</v>
      </c>
      <c r="D16" s="319">
        <v>2514.58</v>
      </c>
      <c r="E16" s="257">
        <f t="shared" si="0"/>
        <v>99.95</v>
      </c>
      <c r="F16" s="298"/>
      <c r="G16" s="278"/>
      <c r="H16" s="278"/>
    </row>
    <row r="17" spans="1:8" ht="12.75">
      <c r="A17" s="280"/>
      <c r="B17" s="281" t="s">
        <v>337</v>
      </c>
      <c r="C17" s="320">
        <v>14256.2</v>
      </c>
      <c r="D17" s="321">
        <v>14249.32</v>
      </c>
      <c r="E17" s="300">
        <f t="shared" si="0"/>
        <v>99.95</v>
      </c>
      <c r="F17" s="299"/>
      <c r="G17" s="282"/>
      <c r="H17" s="282"/>
    </row>
    <row r="18" spans="1:8" s="328" customFormat="1" ht="12.75">
      <c r="A18" s="338"/>
      <c r="B18" s="323" t="s">
        <v>340</v>
      </c>
      <c r="C18" s="325">
        <f>C10+C14</f>
        <v>200680.99</v>
      </c>
      <c r="D18" s="345">
        <f>D10+D14</f>
        <v>190792.19</v>
      </c>
      <c r="E18" s="341">
        <f t="shared" si="0"/>
        <v>95.07</v>
      </c>
      <c r="F18" s="339"/>
      <c r="G18" s="336"/>
      <c r="H18" s="336"/>
    </row>
    <row r="19" spans="1:8" s="328" customFormat="1" ht="12.75">
      <c r="A19" s="323"/>
      <c r="B19" s="340" t="s">
        <v>335</v>
      </c>
      <c r="C19" s="325">
        <f aca="true" t="shared" si="1" ref="C19:D21">C11+C15</f>
        <v>13760</v>
      </c>
      <c r="D19" s="325">
        <f t="shared" si="1"/>
        <v>13760</v>
      </c>
      <c r="E19" s="341">
        <f t="shared" si="0"/>
        <v>100</v>
      </c>
      <c r="F19" s="339"/>
      <c r="G19" s="336"/>
      <c r="H19" s="336"/>
    </row>
    <row r="20" spans="1:8" s="328" customFormat="1" ht="12.75">
      <c r="A20" s="323"/>
      <c r="B20" s="340" t="s">
        <v>336</v>
      </c>
      <c r="C20" s="325">
        <f t="shared" si="1"/>
        <v>22341.01</v>
      </c>
      <c r="D20" s="325">
        <f t="shared" si="1"/>
        <v>22071.67</v>
      </c>
      <c r="E20" s="341">
        <f t="shared" si="0"/>
        <v>98.79</v>
      </c>
      <c r="F20" s="339"/>
      <c r="G20" s="336"/>
      <c r="H20" s="336"/>
    </row>
    <row r="21" spans="1:8" s="328" customFormat="1" ht="12.75">
      <c r="A21" s="330"/>
      <c r="B21" s="342" t="s">
        <v>337</v>
      </c>
      <c r="C21" s="333">
        <f t="shared" si="1"/>
        <v>164579.98</v>
      </c>
      <c r="D21" s="333">
        <f t="shared" si="1"/>
        <v>154960.52000000002</v>
      </c>
      <c r="E21" s="343">
        <f t="shared" si="0"/>
        <v>94.16</v>
      </c>
      <c r="F21" s="344"/>
      <c r="G21" s="337"/>
      <c r="H21" s="337"/>
    </row>
  </sheetData>
  <mergeCells count="7">
    <mergeCell ref="C8:C9"/>
    <mergeCell ref="F8:H8"/>
    <mergeCell ref="A5:H5"/>
    <mergeCell ref="A8:A9"/>
    <mergeCell ref="B8:B9"/>
    <mergeCell ref="D8:D9"/>
    <mergeCell ref="E8:E9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9"/>
  <sheetViews>
    <sheetView zoomScale="150" zoomScaleNormal="150" workbookViewId="0" topLeftCell="L1">
      <pane ySplit="6" topLeftCell="BM8" activePane="bottomLeft" state="frozen"/>
      <selection pane="topLeft" activeCell="B1" sqref="B1"/>
      <selection pane="bottomLeft" activeCell="U17" sqref="U17"/>
    </sheetView>
  </sheetViews>
  <sheetFormatPr defaultColWidth="9.00390625" defaultRowHeight="12.75"/>
  <cols>
    <col min="1" max="1" width="3.625" style="202" customWidth="1"/>
    <col min="2" max="2" width="4.125" style="203" customWidth="1"/>
    <col min="3" max="3" width="4.75390625" style="203" customWidth="1"/>
    <col min="4" max="4" width="6.75390625" style="205" customWidth="1"/>
    <col min="5" max="5" width="5.625" style="206" customWidth="1"/>
    <col min="6" max="6" width="4.375" style="207" customWidth="1"/>
    <col min="7" max="7" width="6.625" style="205" customWidth="1"/>
    <col min="8" max="8" width="6.00390625" style="206" customWidth="1"/>
    <col min="9" max="9" width="3.75390625" style="207" customWidth="1"/>
    <col min="10" max="10" width="5.75390625" style="205" customWidth="1"/>
    <col min="11" max="11" width="5.875" style="205" customWidth="1"/>
    <col min="12" max="12" width="4.00390625" style="205" customWidth="1"/>
    <col min="13" max="13" width="4.375" style="205" customWidth="1"/>
    <col min="14" max="14" width="4.625" style="205" customWidth="1"/>
    <col min="15" max="15" width="3.25390625" style="205" customWidth="1"/>
    <col min="16" max="16" width="4.75390625" style="205" customWidth="1"/>
    <col min="17" max="17" width="3.75390625" style="205" customWidth="1"/>
    <col min="18" max="18" width="3.375" style="205" customWidth="1"/>
    <col min="19" max="19" width="5.375" style="205" customWidth="1"/>
    <col min="20" max="20" width="5.25390625" style="205" customWidth="1"/>
    <col min="21" max="21" width="3.625" style="205" customWidth="1"/>
    <col min="22" max="22" width="5.375" style="205" customWidth="1"/>
    <col min="23" max="23" width="5.125" style="205" customWidth="1"/>
    <col min="24" max="24" width="3.625" style="205" customWidth="1"/>
    <col min="25" max="25" width="5.375" style="205" customWidth="1"/>
    <col min="26" max="26" width="5.75390625" style="205" customWidth="1"/>
    <col min="27" max="27" width="4.00390625" style="205" customWidth="1"/>
    <col min="28" max="28" width="7.375" style="205" customWidth="1"/>
    <col min="29" max="29" width="6.625" style="205" customWidth="1"/>
    <col min="30" max="30" width="4.125" style="205" customWidth="1"/>
    <col min="31" max="16384" width="9.125" style="183" customWidth="1"/>
  </cols>
  <sheetData>
    <row r="1" spans="4:30" s="156" customFormat="1" ht="16.5" customHeight="1"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462" t="s">
        <v>273</v>
      </c>
      <c r="AC1" s="463"/>
      <c r="AD1" s="157"/>
    </row>
    <row r="2" spans="1:30" s="147" customFormat="1" ht="11.25" customHeight="1">
      <c r="A2" s="470" t="s">
        <v>288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2"/>
      <c r="W2" s="472"/>
      <c r="X2" s="472"/>
      <c r="Y2" s="472"/>
      <c r="Z2" s="472"/>
      <c r="AA2" s="242"/>
      <c r="AB2" s="164"/>
      <c r="AC2" s="164"/>
      <c r="AD2" s="164"/>
    </row>
    <row r="3" spans="1:30" s="149" customFormat="1" ht="8.25" customHeight="1">
      <c r="A3" s="464" t="s">
        <v>2</v>
      </c>
      <c r="B3" s="465" t="s">
        <v>3</v>
      </c>
      <c r="C3" s="454" t="s">
        <v>4</v>
      </c>
      <c r="D3" s="456" t="s">
        <v>250</v>
      </c>
      <c r="E3" s="456"/>
      <c r="F3" s="456"/>
      <c r="G3" s="457" t="s">
        <v>249</v>
      </c>
      <c r="H3" s="457"/>
      <c r="I3" s="457"/>
      <c r="J3" s="458" t="s">
        <v>6</v>
      </c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60"/>
      <c r="W3" s="460"/>
      <c r="X3" s="460"/>
      <c r="Y3" s="460"/>
      <c r="Z3" s="461"/>
      <c r="AA3" s="237"/>
      <c r="AB3" s="451" t="s">
        <v>39</v>
      </c>
      <c r="AC3" s="451"/>
      <c r="AD3" s="451"/>
    </row>
    <row r="4" spans="1:30" s="149" customFormat="1" ht="8.25" customHeight="1">
      <c r="A4" s="464"/>
      <c r="B4" s="465"/>
      <c r="C4" s="455"/>
      <c r="D4" s="456"/>
      <c r="E4" s="456"/>
      <c r="F4" s="456"/>
      <c r="G4" s="457"/>
      <c r="H4" s="457"/>
      <c r="I4" s="457"/>
      <c r="J4" s="451" t="s">
        <v>37</v>
      </c>
      <c r="K4" s="451"/>
      <c r="L4" s="451"/>
      <c r="M4" s="451" t="s">
        <v>66</v>
      </c>
      <c r="N4" s="451"/>
      <c r="O4" s="451"/>
      <c r="P4" s="451"/>
      <c r="Q4" s="451"/>
      <c r="R4" s="451"/>
      <c r="S4" s="451"/>
      <c r="T4" s="451"/>
      <c r="U4" s="451"/>
      <c r="V4" s="469"/>
      <c r="W4" s="469"/>
      <c r="X4" s="469"/>
      <c r="Y4" s="469"/>
      <c r="Z4" s="469"/>
      <c r="AA4" s="469"/>
      <c r="AB4" s="451"/>
      <c r="AC4" s="451"/>
      <c r="AD4" s="451"/>
    </row>
    <row r="5" spans="1:30" s="149" customFormat="1" ht="15" customHeight="1">
      <c r="A5" s="464"/>
      <c r="B5" s="465"/>
      <c r="C5" s="455"/>
      <c r="D5" s="456"/>
      <c r="E5" s="456"/>
      <c r="F5" s="456"/>
      <c r="G5" s="457"/>
      <c r="H5" s="457"/>
      <c r="I5" s="457"/>
      <c r="J5" s="451"/>
      <c r="K5" s="451"/>
      <c r="L5" s="451"/>
      <c r="M5" s="451" t="s">
        <v>265</v>
      </c>
      <c r="N5" s="451"/>
      <c r="O5" s="451"/>
      <c r="P5" s="451" t="s">
        <v>266</v>
      </c>
      <c r="Q5" s="451"/>
      <c r="R5" s="451"/>
      <c r="S5" s="451" t="s">
        <v>267</v>
      </c>
      <c r="T5" s="451"/>
      <c r="U5" s="451"/>
      <c r="V5" s="466" t="s">
        <v>294</v>
      </c>
      <c r="W5" s="467"/>
      <c r="X5" s="468"/>
      <c r="Y5" s="466" t="s">
        <v>264</v>
      </c>
      <c r="Z5" s="467"/>
      <c r="AA5" s="468"/>
      <c r="AB5" s="451"/>
      <c r="AC5" s="451"/>
      <c r="AD5" s="451"/>
    </row>
    <row r="6" spans="1:30" s="155" customFormat="1" ht="12" customHeight="1">
      <c r="A6" s="464"/>
      <c r="B6" s="465"/>
      <c r="C6" s="455"/>
      <c r="D6" s="150" t="s">
        <v>233</v>
      </c>
      <c r="E6" s="150" t="s">
        <v>234</v>
      </c>
      <c r="F6" s="151" t="s">
        <v>235</v>
      </c>
      <c r="G6" s="150" t="s">
        <v>233</v>
      </c>
      <c r="H6" s="150" t="s">
        <v>234</v>
      </c>
      <c r="I6" s="151" t="s">
        <v>235</v>
      </c>
      <c r="J6" s="152" t="s">
        <v>233</v>
      </c>
      <c r="K6" s="152" t="s">
        <v>236</v>
      </c>
      <c r="L6" s="152" t="s">
        <v>235</v>
      </c>
      <c r="M6" s="153" t="s">
        <v>233</v>
      </c>
      <c r="N6" s="153" t="s">
        <v>236</v>
      </c>
      <c r="O6" s="153" t="s">
        <v>235</v>
      </c>
      <c r="P6" s="153" t="s">
        <v>233</v>
      </c>
      <c r="Q6" s="154" t="s">
        <v>237</v>
      </c>
      <c r="R6" s="153" t="s">
        <v>235</v>
      </c>
      <c r="S6" s="153" t="s">
        <v>233</v>
      </c>
      <c r="T6" s="153" t="s">
        <v>236</v>
      </c>
      <c r="U6" s="153" t="s">
        <v>235</v>
      </c>
      <c r="V6" s="153" t="s">
        <v>233</v>
      </c>
      <c r="W6" s="153" t="s">
        <v>236</v>
      </c>
      <c r="X6" s="153" t="s">
        <v>235</v>
      </c>
      <c r="Y6" s="153" t="s">
        <v>233</v>
      </c>
      <c r="Z6" s="153" t="s">
        <v>236</v>
      </c>
      <c r="AA6" s="153" t="s">
        <v>235</v>
      </c>
      <c r="AB6" s="153" t="s">
        <v>233</v>
      </c>
      <c r="AC6" s="153" t="s">
        <v>236</v>
      </c>
      <c r="AD6" s="153" t="s">
        <v>235</v>
      </c>
    </row>
    <row r="7" spans="1:30" s="247" customFormat="1" ht="12" customHeight="1">
      <c r="A7" s="243">
        <v>1</v>
      </c>
      <c r="B7" s="243">
        <v>2</v>
      </c>
      <c r="C7" s="243">
        <v>3</v>
      </c>
      <c r="D7" s="244">
        <v>4</v>
      </c>
      <c r="E7" s="244">
        <v>5</v>
      </c>
      <c r="F7" s="245">
        <v>6</v>
      </c>
      <c r="G7" s="244">
        <v>7</v>
      </c>
      <c r="H7" s="244">
        <v>8</v>
      </c>
      <c r="I7" s="245">
        <v>9</v>
      </c>
      <c r="J7" s="246">
        <v>10</v>
      </c>
      <c r="K7" s="246">
        <v>11</v>
      </c>
      <c r="L7" s="248">
        <v>12</v>
      </c>
      <c r="M7" s="245">
        <v>13</v>
      </c>
      <c r="N7" s="245">
        <v>14</v>
      </c>
      <c r="O7" s="249">
        <v>15</v>
      </c>
      <c r="P7" s="245">
        <v>16</v>
      </c>
      <c r="Q7" s="244">
        <v>17</v>
      </c>
      <c r="R7" s="249">
        <v>18</v>
      </c>
      <c r="S7" s="245">
        <v>19</v>
      </c>
      <c r="T7" s="245">
        <v>20</v>
      </c>
      <c r="U7" s="249">
        <v>21</v>
      </c>
      <c r="V7" s="245">
        <v>22</v>
      </c>
      <c r="W7" s="245">
        <v>23</v>
      </c>
      <c r="X7" s="249">
        <v>24</v>
      </c>
      <c r="Y7" s="245">
        <v>25</v>
      </c>
      <c r="Z7" s="245">
        <v>26</v>
      </c>
      <c r="AA7" s="249">
        <v>27</v>
      </c>
      <c r="AB7" s="249">
        <v>28</v>
      </c>
      <c r="AC7" s="249">
        <v>29</v>
      </c>
      <c r="AD7" s="249">
        <v>30</v>
      </c>
    </row>
    <row r="8" spans="1:30" ht="12.75" customHeight="1">
      <c r="A8" s="178">
        <v>600</v>
      </c>
      <c r="B8" s="179">
        <v>60014</v>
      </c>
      <c r="C8" s="179"/>
      <c r="D8" s="181"/>
      <c r="E8" s="181"/>
      <c r="F8" s="209"/>
      <c r="G8" s="181">
        <v>130000</v>
      </c>
      <c r="H8" s="181">
        <v>129710.31</v>
      </c>
      <c r="I8" s="181">
        <f>ROUND((H8/G8)*100,2)</f>
        <v>99.78</v>
      </c>
      <c r="J8" s="181">
        <v>46408</v>
      </c>
      <c r="K8" s="181">
        <v>46118.44</v>
      </c>
      <c r="L8" s="181">
        <f>ROUND((K8/J8)*100,2)</f>
        <v>99.38</v>
      </c>
      <c r="M8" s="182"/>
      <c r="N8" s="182"/>
      <c r="O8" s="181"/>
      <c r="P8" s="182"/>
      <c r="Q8" s="182"/>
      <c r="R8" s="181"/>
      <c r="S8" s="182">
        <v>46408</v>
      </c>
      <c r="T8" s="182">
        <v>46118.44</v>
      </c>
      <c r="U8" s="181">
        <f>ROUND((T8/S8)*100,2)</f>
        <v>99.38</v>
      </c>
      <c r="V8" s="182"/>
      <c r="W8" s="182"/>
      <c r="X8" s="181"/>
      <c r="Y8" s="182"/>
      <c r="Z8" s="182"/>
      <c r="AA8" s="181"/>
      <c r="AB8" s="181">
        <v>83592</v>
      </c>
      <c r="AC8" s="181">
        <v>83591.87</v>
      </c>
      <c r="AD8" s="181">
        <f>ROUND((AC8/AB8)*100,2)</f>
        <v>100</v>
      </c>
    </row>
    <row r="9" spans="1:30" ht="12.75" customHeight="1">
      <c r="A9" s="178">
        <v>801</v>
      </c>
      <c r="B9" s="179">
        <v>80113</v>
      </c>
      <c r="C9" s="179"/>
      <c r="D9" s="181"/>
      <c r="E9" s="181"/>
      <c r="F9" s="209"/>
      <c r="G9" s="181">
        <v>16000</v>
      </c>
      <c r="H9" s="181">
        <v>16000</v>
      </c>
      <c r="I9" s="181">
        <f aca="true" t="shared" si="0" ref="I9:I14">ROUND((H9/G9)*100,2)</f>
        <v>100</v>
      </c>
      <c r="J9" s="181">
        <v>16000</v>
      </c>
      <c r="K9" s="181">
        <v>16000</v>
      </c>
      <c r="L9" s="181">
        <f>ROUND((K9/J9)*100,2)</f>
        <v>100</v>
      </c>
      <c r="M9" s="182"/>
      <c r="N9" s="182"/>
      <c r="O9" s="181"/>
      <c r="P9" s="182"/>
      <c r="Q9" s="182"/>
      <c r="R9" s="181"/>
      <c r="S9" s="182">
        <v>16000</v>
      </c>
      <c r="T9" s="182">
        <v>16000</v>
      </c>
      <c r="U9" s="181">
        <f>ROUND((T9/S9)*100,2)</f>
        <v>100</v>
      </c>
      <c r="V9" s="182"/>
      <c r="W9" s="182"/>
      <c r="X9" s="181"/>
      <c r="Y9" s="182"/>
      <c r="Z9" s="182"/>
      <c r="AA9" s="181"/>
      <c r="AB9" s="181"/>
      <c r="AC9" s="181"/>
      <c r="AD9" s="181"/>
    </row>
    <row r="10" spans="1:30" ht="15.75" customHeight="1">
      <c r="A10" s="178">
        <v>851</v>
      </c>
      <c r="B10" s="179">
        <v>85154</v>
      </c>
      <c r="C10" s="179"/>
      <c r="D10" s="181"/>
      <c r="E10" s="181"/>
      <c r="F10" s="181"/>
      <c r="G10" s="181">
        <v>1428</v>
      </c>
      <c r="H10" s="181">
        <v>1428</v>
      </c>
      <c r="I10" s="181">
        <f t="shared" si="0"/>
        <v>100</v>
      </c>
      <c r="J10" s="181">
        <v>1428</v>
      </c>
      <c r="K10" s="181">
        <v>1428</v>
      </c>
      <c r="L10" s="181">
        <f>ROUND((K10/J10)*100,2)</f>
        <v>100</v>
      </c>
      <c r="M10" s="182"/>
      <c r="N10" s="182"/>
      <c r="O10" s="182"/>
      <c r="P10" s="182"/>
      <c r="Q10" s="182"/>
      <c r="R10" s="181"/>
      <c r="S10" s="182">
        <v>1428</v>
      </c>
      <c r="T10" s="182">
        <v>1428</v>
      </c>
      <c r="U10" s="181">
        <f>ROUND((T10/S10)*100,2)</f>
        <v>100</v>
      </c>
      <c r="V10" s="182"/>
      <c r="W10" s="182"/>
      <c r="X10" s="182"/>
      <c r="Y10" s="182"/>
      <c r="Z10" s="182"/>
      <c r="AA10" s="182"/>
      <c r="AB10" s="182"/>
      <c r="AC10" s="182"/>
      <c r="AD10" s="181"/>
    </row>
    <row r="11" spans="1:30" ht="15.75" customHeight="1">
      <c r="A11" s="178">
        <v>900</v>
      </c>
      <c r="B11" s="179">
        <v>90001</v>
      </c>
      <c r="C11" s="208"/>
      <c r="D11" s="181"/>
      <c r="E11" s="181"/>
      <c r="F11" s="181"/>
      <c r="G11" s="181">
        <v>30000</v>
      </c>
      <c r="H11" s="181">
        <v>0</v>
      </c>
      <c r="I11" s="181">
        <f t="shared" si="0"/>
        <v>0</v>
      </c>
      <c r="J11" s="181"/>
      <c r="K11" s="181"/>
      <c r="L11" s="181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>
        <v>30000</v>
      </c>
      <c r="AC11" s="182">
        <v>0</v>
      </c>
      <c r="AD11" s="181">
        <v>0</v>
      </c>
    </row>
    <row r="12" spans="1:30" ht="15.75" customHeight="1">
      <c r="A12" s="178"/>
      <c r="B12" s="179"/>
      <c r="C12" s="208"/>
      <c r="D12" s="181"/>
      <c r="E12" s="181"/>
      <c r="F12" s="181"/>
      <c r="G12" s="181"/>
      <c r="H12" s="181"/>
      <c r="I12" s="181"/>
      <c r="J12" s="181"/>
      <c r="K12" s="181"/>
      <c r="L12" s="181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</row>
    <row r="13" spans="1:30" ht="15.75" customHeight="1">
      <c r="A13" s="178"/>
      <c r="B13" s="179"/>
      <c r="C13" s="208"/>
      <c r="D13" s="181"/>
      <c r="E13" s="181"/>
      <c r="F13" s="181"/>
      <c r="G13" s="181"/>
      <c r="H13" s="181"/>
      <c r="I13" s="181"/>
      <c r="J13" s="181"/>
      <c r="K13" s="181"/>
      <c r="L13" s="181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</row>
    <row r="14" spans="1:30" s="161" customFormat="1" ht="18" customHeight="1">
      <c r="A14" s="452" t="s">
        <v>372</v>
      </c>
      <c r="B14" s="453"/>
      <c r="C14" s="453"/>
      <c r="D14" s="148">
        <f>SUM(D8:D13)</f>
        <v>0</v>
      </c>
      <c r="E14" s="148">
        <f>SUM(E8:E13)</f>
        <v>0</v>
      </c>
      <c r="F14" s="172">
        <v>0</v>
      </c>
      <c r="G14" s="148">
        <f>SUM(G8:G13)</f>
        <v>177428</v>
      </c>
      <c r="H14" s="148">
        <f>SUM(H8:H13)</f>
        <v>147138.31</v>
      </c>
      <c r="I14" s="172">
        <f t="shared" si="0"/>
        <v>82.93</v>
      </c>
      <c r="J14" s="148">
        <f>SUM(J8:J13)</f>
        <v>63836</v>
      </c>
      <c r="K14" s="148">
        <f>SUM(K8:K13)</f>
        <v>63546.44</v>
      </c>
      <c r="L14" s="172">
        <f>ROUND((K14/J14)*100,2)</f>
        <v>99.55</v>
      </c>
      <c r="M14" s="148">
        <f>SUM(M8:M13)</f>
        <v>0</v>
      </c>
      <c r="N14" s="148">
        <f>SUM(N8:N13)</f>
        <v>0</v>
      </c>
      <c r="O14" s="172">
        <v>0</v>
      </c>
      <c r="P14" s="148">
        <f>SUM(P8:P13)</f>
        <v>0</v>
      </c>
      <c r="Q14" s="148">
        <f>SUM(Q8:Q13)</f>
        <v>0</v>
      </c>
      <c r="R14" s="172">
        <v>0</v>
      </c>
      <c r="S14" s="148">
        <f>SUM(S8:S13)</f>
        <v>63836</v>
      </c>
      <c r="T14" s="148">
        <f>SUM(T8:T13)</f>
        <v>63546.44</v>
      </c>
      <c r="U14" s="172">
        <f>ROUND((T14/S14)*100,2)</f>
        <v>99.55</v>
      </c>
      <c r="V14" s="148">
        <f>SUM(V8:V13)</f>
        <v>0</v>
      </c>
      <c r="W14" s="148">
        <f>SUM(W8:W13)</f>
        <v>0</v>
      </c>
      <c r="X14" s="172">
        <v>0</v>
      </c>
      <c r="Y14" s="148">
        <f>SUM(Y8:Y13)</f>
        <v>0</v>
      </c>
      <c r="Z14" s="148">
        <f>SUM(Z8:Z13)</f>
        <v>0</v>
      </c>
      <c r="AA14" s="172">
        <v>0</v>
      </c>
      <c r="AB14" s="148">
        <f>SUM(AB8:AB13)</f>
        <v>113592</v>
      </c>
      <c r="AC14" s="148">
        <f>SUM(AC8:AC13)</f>
        <v>83591.87</v>
      </c>
      <c r="AD14" s="172">
        <f>ROUND((AC14/AB14)*100,2)</f>
        <v>73.59</v>
      </c>
    </row>
    <row r="19" ht="8.25">
      <c r="AC19" s="205" t="s">
        <v>256</v>
      </c>
    </row>
  </sheetData>
  <mergeCells count="17">
    <mergeCell ref="AB1:AC1"/>
    <mergeCell ref="AB3:AD5"/>
    <mergeCell ref="A3:A6"/>
    <mergeCell ref="B3:B6"/>
    <mergeCell ref="V5:X5"/>
    <mergeCell ref="Y5:AA5"/>
    <mergeCell ref="M4:AA4"/>
    <mergeCell ref="A2:Z2"/>
    <mergeCell ref="S5:U5"/>
    <mergeCell ref="J4:L5"/>
    <mergeCell ref="M5:O5"/>
    <mergeCell ref="P5:R5"/>
    <mergeCell ref="A14:C14"/>
    <mergeCell ref="C3:C6"/>
    <mergeCell ref="D3:F5"/>
    <mergeCell ref="G3:I5"/>
    <mergeCell ref="J3:Z3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18"/>
  <sheetViews>
    <sheetView zoomScale="150" zoomScaleNormal="150" workbookViewId="0" topLeftCell="A1">
      <pane ySplit="6" topLeftCell="BM7" activePane="bottomLeft" state="frozen"/>
      <selection pane="topLeft" activeCell="B1" sqref="B1"/>
      <selection pane="bottomLeft" activeCell="Q11" sqref="Q11"/>
    </sheetView>
  </sheetViews>
  <sheetFormatPr defaultColWidth="9.00390625" defaultRowHeight="12.75"/>
  <cols>
    <col min="1" max="1" width="3.625" style="202" customWidth="1"/>
    <col min="2" max="2" width="4.125" style="203" customWidth="1"/>
    <col min="3" max="3" width="4.75390625" style="203" customWidth="1"/>
    <col min="4" max="4" width="8.00390625" style="205" customWidth="1"/>
    <col min="5" max="5" width="6.875" style="206" customWidth="1"/>
    <col min="6" max="6" width="3.875" style="207" customWidth="1"/>
    <col min="7" max="7" width="7.875" style="205" customWidth="1"/>
    <col min="8" max="8" width="7.125" style="206" customWidth="1"/>
    <col min="9" max="9" width="4.00390625" style="207" customWidth="1"/>
    <col min="10" max="10" width="6.75390625" style="205" customWidth="1"/>
    <col min="11" max="11" width="6.875" style="205" customWidth="1"/>
    <col min="12" max="12" width="4.125" style="205" customWidth="1"/>
    <col min="13" max="13" width="5.625" style="205" customWidth="1"/>
    <col min="14" max="14" width="6.25390625" style="205" customWidth="1"/>
    <col min="15" max="15" width="3.75390625" style="205" customWidth="1"/>
    <col min="16" max="16" width="6.625" style="205" customWidth="1"/>
    <col min="17" max="17" width="5.25390625" style="205" customWidth="1"/>
    <col min="18" max="18" width="3.875" style="205" customWidth="1"/>
    <col min="19" max="19" width="4.00390625" style="205" customWidth="1"/>
    <col min="20" max="20" width="4.75390625" style="205" customWidth="1"/>
    <col min="21" max="21" width="3.25390625" style="205" customWidth="1"/>
    <col min="22" max="22" width="4.00390625" style="205" customWidth="1"/>
    <col min="23" max="23" width="4.75390625" style="205" customWidth="1"/>
    <col min="24" max="24" width="3.25390625" style="205" customWidth="1"/>
    <col min="25" max="25" width="4.00390625" style="205" customWidth="1"/>
    <col min="26" max="26" width="4.75390625" style="205" customWidth="1"/>
    <col min="27" max="27" width="3.25390625" style="205" customWidth="1"/>
    <col min="28" max="28" width="3.375" style="205" customWidth="1"/>
    <col min="29" max="29" width="4.25390625" style="205" customWidth="1"/>
    <col min="30" max="30" width="3.625" style="205" customWidth="1"/>
    <col min="31" max="16384" width="9.125" style="183" customWidth="1"/>
  </cols>
  <sheetData>
    <row r="1" spans="4:30" s="156" customFormat="1" ht="16.5" customHeight="1"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475" t="s">
        <v>257</v>
      </c>
      <c r="AD1" s="476"/>
    </row>
    <row r="2" spans="1:30" s="147" customFormat="1" ht="11.25" customHeight="1">
      <c r="A2" s="486" t="s">
        <v>287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</row>
    <row r="3" spans="1:30" s="149" customFormat="1" ht="8.25" customHeight="1">
      <c r="A3" s="464" t="s">
        <v>2</v>
      </c>
      <c r="B3" s="465" t="s">
        <v>3</v>
      </c>
      <c r="C3" s="487" t="s">
        <v>4</v>
      </c>
      <c r="D3" s="489" t="s">
        <v>250</v>
      </c>
      <c r="E3" s="490"/>
      <c r="F3" s="491"/>
      <c r="G3" s="489" t="s">
        <v>249</v>
      </c>
      <c r="H3" s="490"/>
      <c r="I3" s="491"/>
      <c r="J3" s="458" t="s">
        <v>6</v>
      </c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60"/>
      <c r="W3" s="460"/>
      <c r="X3" s="460"/>
      <c r="Y3" s="460"/>
      <c r="Z3" s="460"/>
      <c r="AA3" s="461"/>
      <c r="AB3" s="477" t="s">
        <v>39</v>
      </c>
      <c r="AC3" s="478"/>
      <c r="AD3" s="479"/>
    </row>
    <row r="4" spans="1:30" s="149" customFormat="1" ht="8.25" customHeight="1">
      <c r="A4" s="464"/>
      <c r="B4" s="465"/>
      <c r="C4" s="488"/>
      <c r="D4" s="492"/>
      <c r="E4" s="493"/>
      <c r="F4" s="494"/>
      <c r="G4" s="492"/>
      <c r="H4" s="493"/>
      <c r="I4" s="494"/>
      <c r="J4" s="477" t="s">
        <v>37</v>
      </c>
      <c r="K4" s="478"/>
      <c r="L4" s="479"/>
      <c r="M4" s="458" t="s">
        <v>66</v>
      </c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73"/>
      <c r="AB4" s="480"/>
      <c r="AC4" s="481"/>
      <c r="AD4" s="482"/>
    </row>
    <row r="5" spans="1:30" s="149" customFormat="1" ht="15" customHeight="1">
      <c r="A5" s="464"/>
      <c r="B5" s="465"/>
      <c r="C5" s="488"/>
      <c r="D5" s="495"/>
      <c r="E5" s="496"/>
      <c r="F5" s="497"/>
      <c r="G5" s="495"/>
      <c r="H5" s="496"/>
      <c r="I5" s="497"/>
      <c r="J5" s="483"/>
      <c r="K5" s="484"/>
      <c r="L5" s="485"/>
      <c r="M5" s="458" t="s">
        <v>265</v>
      </c>
      <c r="N5" s="459"/>
      <c r="O5" s="473"/>
      <c r="P5" s="458" t="s">
        <v>266</v>
      </c>
      <c r="Q5" s="459"/>
      <c r="R5" s="473"/>
      <c r="S5" s="458" t="s">
        <v>267</v>
      </c>
      <c r="T5" s="459"/>
      <c r="U5" s="473"/>
      <c r="V5" s="474" t="s">
        <v>269</v>
      </c>
      <c r="W5" s="474"/>
      <c r="X5" s="474"/>
      <c r="Y5" s="474" t="s">
        <v>270</v>
      </c>
      <c r="Z5" s="474"/>
      <c r="AA5" s="474"/>
      <c r="AB5" s="483"/>
      <c r="AC5" s="484"/>
      <c r="AD5" s="485"/>
    </row>
    <row r="6" spans="1:30" s="155" customFormat="1" ht="12" customHeight="1">
      <c r="A6" s="464"/>
      <c r="B6" s="465"/>
      <c r="C6" s="488"/>
      <c r="D6" s="154" t="s">
        <v>233</v>
      </c>
      <c r="E6" s="154" t="s">
        <v>234</v>
      </c>
      <c r="F6" s="153" t="s">
        <v>235</v>
      </c>
      <c r="G6" s="154" t="s">
        <v>233</v>
      </c>
      <c r="H6" s="154" t="s">
        <v>234</v>
      </c>
      <c r="I6" s="153" t="s">
        <v>235</v>
      </c>
      <c r="J6" s="152" t="s">
        <v>233</v>
      </c>
      <c r="K6" s="152" t="s">
        <v>236</v>
      </c>
      <c r="L6" s="152" t="s">
        <v>235</v>
      </c>
      <c r="M6" s="153" t="s">
        <v>233</v>
      </c>
      <c r="N6" s="153" t="s">
        <v>236</v>
      </c>
      <c r="O6" s="153" t="s">
        <v>235</v>
      </c>
      <c r="P6" s="153" t="s">
        <v>233</v>
      </c>
      <c r="Q6" s="154" t="s">
        <v>237</v>
      </c>
      <c r="R6" s="153" t="s">
        <v>235</v>
      </c>
      <c r="S6" s="153" t="s">
        <v>233</v>
      </c>
      <c r="T6" s="153" t="s">
        <v>236</v>
      </c>
      <c r="U6" s="153" t="s">
        <v>235</v>
      </c>
      <c r="V6" s="153" t="s">
        <v>233</v>
      </c>
      <c r="W6" s="153" t="s">
        <v>236</v>
      </c>
      <c r="X6" s="153" t="s">
        <v>235</v>
      </c>
      <c r="Y6" s="153" t="s">
        <v>233</v>
      </c>
      <c r="Z6" s="153" t="s">
        <v>236</v>
      </c>
      <c r="AA6" s="153" t="s">
        <v>235</v>
      </c>
      <c r="AB6" s="153" t="s">
        <v>233</v>
      </c>
      <c r="AC6" s="153" t="s">
        <v>236</v>
      </c>
      <c r="AD6" s="153" t="s">
        <v>235</v>
      </c>
    </row>
    <row r="7" spans="1:30" s="247" customFormat="1" ht="12" customHeight="1">
      <c r="A7" s="243">
        <v>1</v>
      </c>
      <c r="B7" s="243">
        <v>2</v>
      </c>
      <c r="C7" s="243">
        <v>3</v>
      </c>
      <c r="D7" s="244">
        <v>4</v>
      </c>
      <c r="E7" s="244">
        <v>5</v>
      </c>
      <c r="F7" s="245">
        <v>6</v>
      </c>
      <c r="G7" s="244">
        <v>7</v>
      </c>
      <c r="H7" s="244">
        <v>8</v>
      </c>
      <c r="I7" s="245">
        <v>9</v>
      </c>
      <c r="J7" s="246">
        <v>10</v>
      </c>
      <c r="K7" s="246">
        <v>11</v>
      </c>
      <c r="L7" s="246">
        <v>12</v>
      </c>
      <c r="M7" s="245">
        <v>13</v>
      </c>
      <c r="N7" s="245">
        <v>14</v>
      </c>
      <c r="O7" s="245">
        <v>15</v>
      </c>
      <c r="P7" s="245">
        <v>16</v>
      </c>
      <c r="Q7" s="244">
        <v>17</v>
      </c>
      <c r="R7" s="245">
        <v>18</v>
      </c>
      <c r="S7" s="245">
        <v>19</v>
      </c>
      <c r="T7" s="245">
        <v>20</v>
      </c>
      <c r="U7" s="245">
        <v>21</v>
      </c>
      <c r="V7" s="245">
        <v>22</v>
      </c>
      <c r="W7" s="245">
        <v>23</v>
      </c>
      <c r="X7" s="245">
        <v>24</v>
      </c>
      <c r="Y7" s="245">
        <v>25</v>
      </c>
      <c r="Z7" s="245">
        <v>26</v>
      </c>
      <c r="AA7" s="245">
        <v>27</v>
      </c>
      <c r="AB7" s="245">
        <v>28</v>
      </c>
      <c r="AC7" s="245">
        <v>29</v>
      </c>
      <c r="AD7" s="245">
        <v>30</v>
      </c>
    </row>
    <row r="8" spans="1:30" s="232" customFormat="1" ht="12" customHeight="1">
      <c r="A8" s="178">
        <v>10</v>
      </c>
      <c r="B8" s="179">
        <v>1095</v>
      </c>
      <c r="C8" s="231">
        <v>2010</v>
      </c>
      <c r="D8" s="234">
        <v>10539</v>
      </c>
      <c r="E8" s="234">
        <v>10538.19</v>
      </c>
      <c r="F8" s="181">
        <f aca="true" t="shared" si="0" ref="F8:F14">ROUND((E8/D8)*100,2)</f>
        <v>99.99</v>
      </c>
      <c r="G8" s="234">
        <v>10539</v>
      </c>
      <c r="H8" s="234">
        <v>10538.19</v>
      </c>
      <c r="I8" s="181">
        <f>ROUND((H8/G8)*100,2)</f>
        <v>99.99</v>
      </c>
      <c r="J8" s="234">
        <v>10539</v>
      </c>
      <c r="K8" s="234">
        <v>10538.19</v>
      </c>
      <c r="L8" s="181">
        <f aca="true" t="shared" si="1" ref="L8:L14">ROUND((K8/J8)*100,2)</f>
        <v>99.99</v>
      </c>
      <c r="M8" s="233"/>
      <c r="N8" s="233"/>
      <c r="O8" s="233"/>
      <c r="P8" s="233"/>
      <c r="Q8" s="234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</row>
    <row r="9" spans="1:30" ht="8.25">
      <c r="A9" s="178">
        <v>750</v>
      </c>
      <c r="B9" s="179">
        <v>75011</v>
      </c>
      <c r="C9" s="231">
        <v>2010</v>
      </c>
      <c r="D9" s="181">
        <v>70360</v>
      </c>
      <c r="E9" s="181">
        <v>70360</v>
      </c>
      <c r="F9" s="181">
        <f t="shared" si="0"/>
        <v>100</v>
      </c>
      <c r="G9" s="181">
        <v>70360</v>
      </c>
      <c r="H9" s="181">
        <v>70360</v>
      </c>
      <c r="I9" s="181">
        <f aca="true" t="shared" si="2" ref="I9:I14">ROUND((H9/G9)*100,2)</f>
        <v>100</v>
      </c>
      <c r="J9" s="181">
        <v>70360</v>
      </c>
      <c r="K9" s="181">
        <v>70360</v>
      </c>
      <c r="L9" s="181">
        <f t="shared" si="1"/>
        <v>100</v>
      </c>
      <c r="M9" s="182">
        <v>42000</v>
      </c>
      <c r="N9" s="182">
        <v>42000</v>
      </c>
      <c r="O9" s="181">
        <f>ROUND((N9/M9)*100,2)</f>
        <v>100</v>
      </c>
      <c r="P9" s="182">
        <v>10600</v>
      </c>
      <c r="Q9" s="182">
        <v>10600</v>
      </c>
      <c r="R9" s="181">
        <f>ROUND((Q9/P9)*100,2)</f>
        <v>100</v>
      </c>
      <c r="S9" s="182"/>
      <c r="T9" s="182"/>
      <c r="U9" s="182"/>
      <c r="V9" s="182"/>
      <c r="W9" s="182"/>
      <c r="X9" s="182"/>
      <c r="Y9" s="182"/>
      <c r="Z9" s="182"/>
      <c r="AA9" s="182"/>
      <c r="AB9" s="181"/>
      <c r="AC9" s="181"/>
      <c r="AD9" s="181"/>
    </row>
    <row r="10" spans="1:30" ht="8.25">
      <c r="A10" s="178">
        <v>751</v>
      </c>
      <c r="B10" s="179">
        <v>75101</v>
      </c>
      <c r="C10" s="231">
        <v>2010</v>
      </c>
      <c r="D10" s="181">
        <v>951</v>
      </c>
      <c r="E10" s="181">
        <v>951</v>
      </c>
      <c r="F10" s="181">
        <f t="shared" si="0"/>
        <v>100</v>
      </c>
      <c r="G10" s="181">
        <v>951</v>
      </c>
      <c r="H10" s="181">
        <v>951</v>
      </c>
      <c r="I10" s="181">
        <f t="shared" si="2"/>
        <v>100</v>
      </c>
      <c r="J10" s="181">
        <v>951</v>
      </c>
      <c r="K10" s="181">
        <v>951</v>
      </c>
      <c r="L10" s="181">
        <f t="shared" si="1"/>
        <v>100</v>
      </c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</row>
    <row r="11" spans="1:30" ht="37.5" customHeight="1">
      <c r="A11" s="178">
        <v>852</v>
      </c>
      <c r="B11" s="179">
        <v>85212</v>
      </c>
      <c r="C11" s="231">
        <v>2010</v>
      </c>
      <c r="D11" s="181">
        <v>1878342</v>
      </c>
      <c r="E11" s="181">
        <v>1876136.54</v>
      </c>
      <c r="F11" s="181">
        <f t="shared" si="0"/>
        <v>99.88</v>
      </c>
      <c r="G11" s="181">
        <v>1878342</v>
      </c>
      <c r="H11" s="181">
        <v>1876136.54</v>
      </c>
      <c r="I11" s="181">
        <f t="shared" si="2"/>
        <v>99.88</v>
      </c>
      <c r="J11" s="181">
        <v>1878342</v>
      </c>
      <c r="K11" s="181">
        <v>1876136.54</v>
      </c>
      <c r="L11" s="181">
        <f t="shared" si="1"/>
        <v>99.88</v>
      </c>
      <c r="M11" s="181">
        <v>36145</v>
      </c>
      <c r="N11" s="181">
        <v>35269.09</v>
      </c>
      <c r="O11" s="181">
        <f>ROUND((N11/M11)*100,2)</f>
        <v>97.58</v>
      </c>
      <c r="P11" s="182">
        <v>19613</v>
      </c>
      <c r="Q11" s="182">
        <v>18621.71</v>
      </c>
      <c r="R11" s="181">
        <f>ROUND((Q11/P11)*100,2)</f>
        <v>94.95</v>
      </c>
      <c r="S11" s="182"/>
      <c r="T11" s="182"/>
      <c r="U11" s="182"/>
      <c r="V11" s="182"/>
      <c r="W11" s="182"/>
      <c r="X11" s="182"/>
      <c r="Y11" s="182"/>
      <c r="Z11" s="182"/>
      <c r="AA11" s="182"/>
      <c r="AB11" s="181"/>
      <c r="AC11" s="181"/>
      <c r="AD11" s="181"/>
    </row>
    <row r="12" spans="1:30" ht="31.5" customHeight="1">
      <c r="A12" s="178">
        <v>852</v>
      </c>
      <c r="B12" s="179">
        <v>85213</v>
      </c>
      <c r="C12" s="231">
        <v>2010</v>
      </c>
      <c r="D12" s="181">
        <v>6985</v>
      </c>
      <c r="E12" s="181">
        <v>5745.24</v>
      </c>
      <c r="F12" s="181">
        <f t="shared" si="0"/>
        <v>82.25</v>
      </c>
      <c r="G12" s="181">
        <v>6985</v>
      </c>
      <c r="H12" s="181">
        <v>5745.24</v>
      </c>
      <c r="I12" s="181">
        <f t="shared" si="2"/>
        <v>82.25</v>
      </c>
      <c r="J12" s="181">
        <v>6985</v>
      </c>
      <c r="K12" s="181">
        <v>5745.24</v>
      </c>
      <c r="L12" s="181">
        <f t="shared" si="1"/>
        <v>82.25</v>
      </c>
      <c r="M12" s="182"/>
      <c r="N12" s="182"/>
      <c r="O12" s="181"/>
      <c r="P12" s="182">
        <v>6985</v>
      </c>
      <c r="Q12" s="182">
        <v>5745.24</v>
      </c>
      <c r="R12" s="181">
        <f>ROUND((Q12/P12)*100,2)</f>
        <v>82.25</v>
      </c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</row>
    <row r="13" spans="1:30" ht="24" customHeight="1">
      <c r="A13" s="178">
        <v>852</v>
      </c>
      <c r="B13" s="179">
        <v>85214</v>
      </c>
      <c r="C13" s="231">
        <v>2010</v>
      </c>
      <c r="D13" s="181">
        <v>70337</v>
      </c>
      <c r="E13" s="181">
        <v>67452.71</v>
      </c>
      <c r="F13" s="181">
        <f t="shared" si="0"/>
        <v>95.9</v>
      </c>
      <c r="G13" s="181">
        <v>70337</v>
      </c>
      <c r="H13" s="181">
        <v>67452.71</v>
      </c>
      <c r="I13" s="181">
        <f t="shared" si="2"/>
        <v>95.9</v>
      </c>
      <c r="J13" s="181">
        <v>70337</v>
      </c>
      <c r="K13" s="181">
        <v>67452.71</v>
      </c>
      <c r="L13" s="181">
        <f t="shared" si="1"/>
        <v>95.9</v>
      </c>
      <c r="M13" s="181"/>
      <c r="N13" s="181"/>
      <c r="O13" s="181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</row>
    <row r="14" spans="1:30" s="161" customFormat="1" ht="18" customHeight="1">
      <c r="A14" s="452" t="s">
        <v>372</v>
      </c>
      <c r="B14" s="453"/>
      <c r="C14" s="453"/>
      <c r="D14" s="148">
        <f>SUM(D8:D13)</f>
        <v>2037514</v>
      </c>
      <c r="E14" s="148">
        <f>SUM(E8:E13)</f>
        <v>2031183.68</v>
      </c>
      <c r="F14" s="172">
        <f t="shared" si="0"/>
        <v>99.69</v>
      </c>
      <c r="G14" s="148">
        <f>SUM(G8:G13)</f>
        <v>2037514</v>
      </c>
      <c r="H14" s="148">
        <f>SUM(H8:H13)</f>
        <v>2031183.68</v>
      </c>
      <c r="I14" s="172">
        <f t="shared" si="2"/>
        <v>99.69</v>
      </c>
      <c r="J14" s="148">
        <f>SUM(J8:J13)</f>
        <v>2037514</v>
      </c>
      <c r="K14" s="148">
        <f>SUM(K8:K13)</f>
        <v>2031183.68</v>
      </c>
      <c r="L14" s="172">
        <f t="shared" si="1"/>
        <v>99.69</v>
      </c>
      <c r="M14" s="148">
        <f>SUM(M8:M13)</f>
        <v>78145</v>
      </c>
      <c r="N14" s="148">
        <f>SUM(N8:N13)</f>
        <v>77269.09</v>
      </c>
      <c r="O14" s="172">
        <f>ROUND((N14/M14)*100,2)</f>
        <v>98.88</v>
      </c>
      <c r="P14" s="148">
        <f>SUM(P8:P13)</f>
        <v>37198</v>
      </c>
      <c r="Q14" s="148">
        <f>SUM(Q8:Q13)</f>
        <v>34966.95</v>
      </c>
      <c r="R14" s="172">
        <f>ROUND((Q14/P14)*100,2)</f>
        <v>94</v>
      </c>
      <c r="S14" s="148">
        <f>SUM(S8:S13)</f>
        <v>0</v>
      </c>
      <c r="T14" s="148">
        <f>SUM(T8:T13)</f>
        <v>0</v>
      </c>
      <c r="U14" s="172">
        <v>0</v>
      </c>
      <c r="V14" s="148">
        <f>SUM(V8:V13)</f>
        <v>0</v>
      </c>
      <c r="W14" s="148">
        <f>SUM(W8:W13)</f>
        <v>0</v>
      </c>
      <c r="X14" s="172">
        <v>0</v>
      </c>
      <c r="Y14" s="148">
        <f>SUM(Y8:Y13)</f>
        <v>0</v>
      </c>
      <c r="Z14" s="148">
        <f>SUM(Z8:Z13)</f>
        <v>0</v>
      </c>
      <c r="AA14" s="172">
        <v>0</v>
      </c>
      <c r="AB14" s="148">
        <f>SUM(AB8:AB13)</f>
        <v>0</v>
      </c>
      <c r="AC14" s="148">
        <f>SUM(AC8:AC13)</f>
        <v>0</v>
      </c>
      <c r="AD14" s="172">
        <v>0</v>
      </c>
    </row>
    <row r="17" spans="19:25" ht="8.25">
      <c r="S17" s="205" t="s">
        <v>256</v>
      </c>
      <c r="V17" s="205" t="s">
        <v>256</v>
      </c>
      <c r="Y17" s="205" t="s">
        <v>256</v>
      </c>
    </row>
    <row r="18" ht="8.25">
      <c r="Q18" s="205" t="s">
        <v>256</v>
      </c>
    </row>
  </sheetData>
  <mergeCells count="17">
    <mergeCell ref="A3:A6"/>
    <mergeCell ref="B3:B6"/>
    <mergeCell ref="A14:C14"/>
    <mergeCell ref="A2:AD2"/>
    <mergeCell ref="C3:C6"/>
    <mergeCell ref="D3:F5"/>
    <mergeCell ref="G3:I5"/>
    <mergeCell ref="S5:U5"/>
    <mergeCell ref="J4:L5"/>
    <mergeCell ref="M5:O5"/>
    <mergeCell ref="P5:R5"/>
    <mergeCell ref="V5:X5"/>
    <mergeCell ref="Y5:AA5"/>
    <mergeCell ref="AC1:AD1"/>
    <mergeCell ref="J3:AA3"/>
    <mergeCell ref="M4:AA4"/>
    <mergeCell ref="AB3:AD5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90"/>
  <sheetViews>
    <sheetView zoomScale="150" zoomScaleNormal="150" workbookViewId="0" topLeftCell="A1">
      <pane ySplit="7" topLeftCell="BM75" activePane="bottomLeft" state="frozen"/>
      <selection pane="topLeft" activeCell="B1" sqref="B1"/>
      <selection pane="bottomLeft" activeCell="I54" sqref="I54:I55"/>
    </sheetView>
  </sheetViews>
  <sheetFormatPr defaultColWidth="9.00390625" defaultRowHeight="12.75"/>
  <cols>
    <col min="1" max="1" width="2.75390625" style="202" customWidth="1"/>
    <col min="2" max="2" width="3.375" style="203" customWidth="1"/>
    <col min="3" max="3" width="19.25390625" style="204" customWidth="1"/>
    <col min="4" max="4" width="7.00390625" style="205" customWidth="1"/>
    <col min="5" max="5" width="7.375" style="206" customWidth="1"/>
    <col min="6" max="6" width="4.00390625" style="207" customWidth="1"/>
    <col min="7" max="7" width="7.125" style="205" customWidth="1"/>
    <col min="8" max="8" width="7.625" style="205" customWidth="1"/>
    <col min="9" max="9" width="4.00390625" style="205" customWidth="1"/>
    <col min="10" max="11" width="6.75390625" style="205" customWidth="1"/>
    <col min="12" max="12" width="3.75390625" style="205" customWidth="1"/>
    <col min="13" max="13" width="6.125" style="205" customWidth="1"/>
    <col min="14" max="14" width="5.625" style="205" customWidth="1"/>
    <col min="15" max="15" width="3.75390625" style="205" customWidth="1"/>
    <col min="16" max="16" width="6.625" style="205" customWidth="1"/>
    <col min="17" max="17" width="6.00390625" style="205" customWidth="1"/>
    <col min="18" max="18" width="4.00390625" style="205" customWidth="1"/>
    <col min="19" max="19" width="3.25390625" style="205" customWidth="1"/>
    <col min="20" max="20" width="2.75390625" style="205" customWidth="1"/>
    <col min="21" max="21" width="3.25390625" style="205" customWidth="1"/>
    <col min="22" max="23" width="3.375" style="205" customWidth="1"/>
    <col min="24" max="24" width="2.75390625" style="205" customWidth="1"/>
    <col min="25" max="25" width="6.75390625" style="205" customWidth="1"/>
    <col min="26" max="26" width="5.625" style="205" customWidth="1"/>
    <col min="27" max="27" width="3.75390625" style="205" customWidth="1"/>
    <col min="28" max="16384" width="9.125" style="183" customWidth="1"/>
  </cols>
  <sheetData>
    <row r="1" spans="4:27" s="156" customFormat="1" ht="16.5" customHeight="1"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63" t="s">
        <v>126</v>
      </c>
      <c r="Z1" s="157"/>
      <c r="AA1" s="157"/>
    </row>
    <row r="2" spans="1:27" s="147" customFormat="1" ht="11.25" customHeight="1">
      <c r="A2" s="156"/>
      <c r="B2" s="158"/>
      <c r="C2" s="159"/>
      <c r="D2" s="160"/>
      <c r="E2" s="161"/>
      <c r="F2" s="162" t="s">
        <v>369</v>
      </c>
      <c r="G2" s="163"/>
      <c r="H2" s="163"/>
      <c r="I2" s="163"/>
      <c r="J2" s="163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27" s="149" customFormat="1" ht="9.75" customHeight="1">
      <c r="A3" s="503" t="s">
        <v>2</v>
      </c>
      <c r="B3" s="509" t="s">
        <v>232</v>
      </c>
      <c r="C3" s="506" t="s">
        <v>0</v>
      </c>
      <c r="D3" s="458" t="s">
        <v>7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9"/>
    </row>
    <row r="4" spans="1:27" s="149" customFormat="1" ht="8.25" customHeight="1">
      <c r="A4" s="504"/>
      <c r="B4" s="510"/>
      <c r="C4" s="507"/>
      <c r="D4" s="512" t="s">
        <v>73</v>
      </c>
      <c r="E4" s="513"/>
      <c r="F4" s="514"/>
      <c r="G4" s="477" t="s">
        <v>6</v>
      </c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521"/>
      <c r="W4" s="521"/>
      <c r="X4" s="522"/>
      <c r="Y4" s="477" t="s">
        <v>39</v>
      </c>
      <c r="Z4" s="478"/>
      <c r="AA4" s="479"/>
    </row>
    <row r="5" spans="1:27" s="149" customFormat="1" ht="8.25" customHeight="1">
      <c r="A5" s="504"/>
      <c r="B5" s="510"/>
      <c r="C5" s="507"/>
      <c r="D5" s="515"/>
      <c r="E5" s="516"/>
      <c r="F5" s="517"/>
      <c r="G5" s="477" t="s">
        <v>37</v>
      </c>
      <c r="H5" s="478"/>
      <c r="I5" s="479"/>
      <c r="J5" s="451" t="s">
        <v>66</v>
      </c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69"/>
      <c r="W5" s="469"/>
      <c r="X5" s="469"/>
      <c r="Y5" s="480"/>
      <c r="Z5" s="481"/>
      <c r="AA5" s="482"/>
    </row>
    <row r="6" spans="1:27" s="149" customFormat="1" ht="24.75" customHeight="1">
      <c r="A6" s="504"/>
      <c r="B6" s="510"/>
      <c r="C6" s="507"/>
      <c r="D6" s="518"/>
      <c r="E6" s="519"/>
      <c r="F6" s="520"/>
      <c r="G6" s="483"/>
      <c r="H6" s="484"/>
      <c r="I6" s="485"/>
      <c r="J6" s="458" t="s">
        <v>265</v>
      </c>
      <c r="K6" s="459"/>
      <c r="L6" s="473"/>
      <c r="M6" s="458" t="s">
        <v>266</v>
      </c>
      <c r="N6" s="459"/>
      <c r="O6" s="473"/>
      <c r="P6" s="458" t="s">
        <v>267</v>
      </c>
      <c r="Q6" s="459"/>
      <c r="R6" s="473"/>
      <c r="S6" s="466" t="s">
        <v>271</v>
      </c>
      <c r="T6" s="467"/>
      <c r="U6" s="468"/>
      <c r="V6" s="466" t="s">
        <v>264</v>
      </c>
      <c r="W6" s="467"/>
      <c r="X6" s="468"/>
      <c r="Y6" s="483"/>
      <c r="Z6" s="484"/>
      <c r="AA6" s="485"/>
    </row>
    <row r="7" spans="1:27" s="155" customFormat="1" ht="12" customHeight="1">
      <c r="A7" s="505"/>
      <c r="B7" s="511"/>
      <c r="C7" s="508"/>
      <c r="D7" s="150" t="s">
        <v>233</v>
      </c>
      <c r="E7" s="150" t="s">
        <v>234</v>
      </c>
      <c r="F7" s="151" t="s">
        <v>235</v>
      </c>
      <c r="G7" s="152" t="s">
        <v>233</v>
      </c>
      <c r="H7" s="152" t="s">
        <v>236</v>
      </c>
      <c r="I7" s="152" t="s">
        <v>235</v>
      </c>
      <c r="J7" s="153" t="s">
        <v>233</v>
      </c>
      <c r="K7" s="153" t="s">
        <v>236</v>
      </c>
      <c r="L7" s="153" t="s">
        <v>235</v>
      </c>
      <c r="M7" s="153" t="s">
        <v>233</v>
      </c>
      <c r="N7" s="154" t="s">
        <v>237</v>
      </c>
      <c r="O7" s="153" t="s">
        <v>235</v>
      </c>
      <c r="P7" s="153" t="s">
        <v>233</v>
      </c>
      <c r="Q7" s="153" t="s">
        <v>236</v>
      </c>
      <c r="R7" s="153" t="s">
        <v>235</v>
      </c>
      <c r="S7" s="154" t="s">
        <v>238</v>
      </c>
      <c r="T7" s="154" t="s">
        <v>237</v>
      </c>
      <c r="U7" s="153" t="s">
        <v>235</v>
      </c>
      <c r="V7" s="154" t="s">
        <v>238</v>
      </c>
      <c r="W7" s="154" t="s">
        <v>237</v>
      </c>
      <c r="X7" s="153" t="s">
        <v>235</v>
      </c>
      <c r="Y7" s="153" t="s">
        <v>233</v>
      </c>
      <c r="Z7" s="153" t="s">
        <v>236</v>
      </c>
      <c r="AA7" s="153" t="s">
        <v>235</v>
      </c>
    </row>
    <row r="8" spans="1:27" s="171" customFormat="1" ht="12" customHeight="1">
      <c r="A8" s="165">
        <v>1</v>
      </c>
      <c r="B8" s="165">
        <v>2</v>
      </c>
      <c r="C8" s="165">
        <v>3</v>
      </c>
      <c r="D8" s="166">
        <v>4</v>
      </c>
      <c r="E8" s="166">
        <v>5</v>
      </c>
      <c r="F8" s="167">
        <v>6</v>
      </c>
      <c r="G8" s="168">
        <v>7</v>
      </c>
      <c r="H8" s="168">
        <v>8</v>
      </c>
      <c r="I8" s="169">
        <v>9</v>
      </c>
      <c r="J8" s="167">
        <v>10</v>
      </c>
      <c r="K8" s="167">
        <v>11</v>
      </c>
      <c r="L8" s="170">
        <v>12</v>
      </c>
      <c r="M8" s="167">
        <v>13</v>
      </c>
      <c r="N8" s="166">
        <v>14</v>
      </c>
      <c r="O8" s="170">
        <v>15</v>
      </c>
      <c r="P8" s="167">
        <v>16</v>
      </c>
      <c r="Q8" s="167">
        <v>17</v>
      </c>
      <c r="R8" s="170">
        <v>18</v>
      </c>
      <c r="S8" s="166">
        <v>19</v>
      </c>
      <c r="T8" s="166">
        <v>20</v>
      </c>
      <c r="U8" s="170">
        <v>21</v>
      </c>
      <c r="V8" s="166">
        <v>22</v>
      </c>
      <c r="W8" s="166">
        <v>23</v>
      </c>
      <c r="X8" s="170">
        <v>24</v>
      </c>
      <c r="Y8" s="167">
        <v>25</v>
      </c>
      <c r="Z8" s="167">
        <v>26</v>
      </c>
      <c r="AA8" s="170">
        <v>27</v>
      </c>
    </row>
    <row r="9" spans="1:27" s="173" customFormat="1" ht="9.75">
      <c r="A9" s="174">
        <v>10</v>
      </c>
      <c r="B9" s="175"/>
      <c r="C9" s="176" t="s">
        <v>94</v>
      </c>
      <c r="D9" s="172">
        <f>SUM(D10,D11,D12)</f>
        <v>66179</v>
      </c>
      <c r="E9" s="172">
        <f>SUM(E10,E11,E12)</f>
        <v>65328.93</v>
      </c>
      <c r="F9" s="172">
        <f aca="true" t="shared" si="0" ref="F9:F42">ROUND((E9/D9)*100,2)</f>
        <v>98.72</v>
      </c>
      <c r="G9" s="172">
        <f>SUM(G10,G11,G12)</f>
        <v>66179</v>
      </c>
      <c r="H9" s="172">
        <f>SUM(H10,H11,H12)</f>
        <v>65328.93</v>
      </c>
      <c r="I9" s="172">
        <f aca="true" t="shared" si="1" ref="I9:I43">ROUND((H9/G9)*100,2)</f>
        <v>98.72</v>
      </c>
      <c r="J9" s="172"/>
      <c r="K9" s="172"/>
      <c r="L9" s="177"/>
      <c r="M9" s="172"/>
      <c r="N9" s="172"/>
      <c r="O9" s="177"/>
      <c r="P9" s="172"/>
      <c r="Q9" s="172"/>
      <c r="R9" s="177"/>
      <c r="S9" s="172"/>
      <c r="T9" s="172"/>
      <c r="U9" s="177"/>
      <c r="V9" s="172"/>
      <c r="W9" s="172"/>
      <c r="X9" s="177"/>
      <c r="Y9" s="172"/>
      <c r="Z9" s="172"/>
      <c r="AA9" s="172"/>
    </row>
    <row r="10" spans="1:27" ht="8.25">
      <c r="A10" s="178"/>
      <c r="B10" s="179">
        <v>1018</v>
      </c>
      <c r="C10" s="180" t="s">
        <v>127</v>
      </c>
      <c r="D10" s="181">
        <v>250</v>
      </c>
      <c r="E10" s="181">
        <v>0</v>
      </c>
      <c r="F10" s="181">
        <f t="shared" si="0"/>
        <v>0</v>
      </c>
      <c r="G10" s="181">
        <v>250</v>
      </c>
      <c r="H10" s="181">
        <v>0</v>
      </c>
      <c r="I10" s="181">
        <f t="shared" si="1"/>
        <v>0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</row>
    <row r="11" spans="1:27" ht="8.25">
      <c r="A11" s="178"/>
      <c r="B11" s="179">
        <v>1030</v>
      </c>
      <c r="C11" s="180" t="s">
        <v>128</v>
      </c>
      <c r="D11" s="181">
        <v>2350</v>
      </c>
      <c r="E11" s="181">
        <v>2113.49</v>
      </c>
      <c r="F11" s="181">
        <f t="shared" si="0"/>
        <v>89.94</v>
      </c>
      <c r="G11" s="181">
        <v>2350</v>
      </c>
      <c r="H11" s="181">
        <v>2113.49</v>
      </c>
      <c r="I11" s="181">
        <f t="shared" si="1"/>
        <v>89.94</v>
      </c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</row>
    <row r="12" spans="1:37" ht="8.25">
      <c r="A12" s="178"/>
      <c r="B12" s="179">
        <v>1095</v>
      </c>
      <c r="C12" s="180" t="s">
        <v>97</v>
      </c>
      <c r="D12" s="181">
        <v>63579</v>
      </c>
      <c r="E12" s="181">
        <v>63215.44</v>
      </c>
      <c r="F12" s="181">
        <f t="shared" si="0"/>
        <v>99.43</v>
      </c>
      <c r="G12" s="181">
        <v>63579</v>
      </c>
      <c r="H12" s="181">
        <v>63215.44</v>
      </c>
      <c r="I12" s="181">
        <f t="shared" si="1"/>
        <v>99.43</v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</row>
    <row r="13" spans="1:27" s="173" customFormat="1" ht="21" customHeight="1">
      <c r="A13" s="174">
        <v>400</v>
      </c>
      <c r="B13" s="175"/>
      <c r="C13" s="176" t="s">
        <v>95</v>
      </c>
      <c r="D13" s="172">
        <f>SUM(D14)</f>
        <v>23380</v>
      </c>
      <c r="E13" s="172">
        <f>SUM(E14)</f>
        <v>23375</v>
      </c>
      <c r="F13" s="172">
        <f t="shared" si="0"/>
        <v>99.98</v>
      </c>
      <c r="G13" s="172">
        <f>SUM(G14)</f>
        <v>23380</v>
      </c>
      <c r="H13" s="172">
        <f>SUM(H14)</f>
        <v>23375</v>
      </c>
      <c r="I13" s="172">
        <f t="shared" si="1"/>
        <v>99.98</v>
      </c>
      <c r="J13" s="172">
        <f>SUM(J14)</f>
        <v>3502</v>
      </c>
      <c r="K13" s="172">
        <f>SUM(K14)</f>
        <v>3501.42</v>
      </c>
      <c r="L13" s="172">
        <f>ROUND((K13/J13)*100,2)</f>
        <v>99.98</v>
      </c>
      <c r="M13" s="172">
        <f>SUM(M14)</f>
        <v>516</v>
      </c>
      <c r="N13" s="172">
        <f>SUM(N14)</f>
        <v>513.88</v>
      </c>
      <c r="O13" s="172">
        <f>ROUND((N13/M13)*100,2)</f>
        <v>99.59</v>
      </c>
      <c r="P13" s="172">
        <f>SUM(P14)</f>
        <v>0</v>
      </c>
      <c r="Q13" s="172">
        <f>SUM(Q14)</f>
        <v>0</v>
      </c>
      <c r="R13" s="172"/>
      <c r="S13" s="177"/>
      <c r="T13" s="177"/>
      <c r="U13" s="177"/>
      <c r="V13" s="177"/>
      <c r="W13" s="177"/>
      <c r="X13" s="177"/>
      <c r="Y13" s="172">
        <f>SUM(Y14)</f>
        <v>0</v>
      </c>
      <c r="Z13" s="172">
        <f>SUM(Z14)</f>
        <v>0</v>
      </c>
      <c r="AA13" s="172">
        <v>0</v>
      </c>
    </row>
    <row r="14" spans="1:27" ht="8.25">
      <c r="A14" s="178"/>
      <c r="B14" s="179">
        <v>40002</v>
      </c>
      <c r="C14" s="180" t="s">
        <v>96</v>
      </c>
      <c r="D14" s="181">
        <v>23380</v>
      </c>
      <c r="E14" s="181">
        <v>23375</v>
      </c>
      <c r="F14" s="181">
        <f t="shared" si="0"/>
        <v>99.98</v>
      </c>
      <c r="G14" s="181">
        <v>23380</v>
      </c>
      <c r="H14" s="181">
        <v>23375</v>
      </c>
      <c r="I14" s="181">
        <f t="shared" si="1"/>
        <v>99.98</v>
      </c>
      <c r="J14" s="181">
        <v>3502</v>
      </c>
      <c r="K14" s="181">
        <v>3501.42</v>
      </c>
      <c r="L14" s="181">
        <f>ROUND((K14/J14)*100,2)</f>
        <v>99.98</v>
      </c>
      <c r="M14" s="182">
        <v>516</v>
      </c>
      <c r="N14" s="182">
        <v>513.88</v>
      </c>
      <c r="O14" s="181">
        <f>ROUND((N14/M14)*100,2)</f>
        <v>99.59</v>
      </c>
      <c r="P14" s="182"/>
      <c r="Q14" s="182"/>
      <c r="R14" s="181"/>
      <c r="S14" s="182"/>
      <c r="T14" s="182"/>
      <c r="U14" s="182"/>
      <c r="V14" s="182"/>
      <c r="W14" s="182"/>
      <c r="X14" s="182"/>
      <c r="Y14" s="181"/>
      <c r="Z14" s="181"/>
      <c r="AA14" s="181"/>
    </row>
    <row r="15" spans="1:27" s="173" customFormat="1" ht="9.75">
      <c r="A15" s="174">
        <v>600</v>
      </c>
      <c r="B15" s="175"/>
      <c r="C15" s="176" t="s">
        <v>118</v>
      </c>
      <c r="D15" s="172">
        <f>SUM(D16:D19)</f>
        <v>465000</v>
      </c>
      <c r="E15" s="172">
        <f>SUM(E16:E19)</f>
        <v>418230.65</v>
      </c>
      <c r="F15" s="172">
        <f t="shared" si="0"/>
        <v>89.94</v>
      </c>
      <c r="G15" s="172">
        <f>SUM(G16:G19)</f>
        <v>281408</v>
      </c>
      <c r="H15" s="172">
        <f>SUM(H16:H19)</f>
        <v>275788.84</v>
      </c>
      <c r="I15" s="172">
        <f t="shared" si="1"/>
        <v>98</v>
      </c>
      <c r="J15" s="172">
        <f>SUM(J16:J19)</f>
        <v>3000</v>
      </c>
      <c r="K15" s="172">
        <f>SUM(K16:K19)</f>
        <v>2000</v>
      </c>
      <c r="L15" s="172">
        <f>ROUND((K15/J15)*100,2)</f>
        <v>66.67</v>
      </c>
      <c r="M15" s="177"/>
      <c r="N15" s="177"/>
      <c r="O15" s="177"/>
      <c r="P15" s="172">
        <f>SUM(P16:P19)</f>
        <v>46408</v>
      </c>
      <c r="Q15" s="172">
        <f>SUM(Q16:Q19)</f>
        <v>46118.44</v>
      </c>
      <c r="R15" s="172">
        <f>ROUND((Q15/P15)*100,2)</f>
        <v>99.38</v>
      </c>
      <c r="S15" s="177" t="s">
        <v>256</v>
      </c>
      <c r="T15" s="177"/>
      <c r="U15" s="177"/>
      <c r="V15" s="177"/>
      <c r="W15" s="177"/>
      <c r="X15" s="177"/>
      <c r="Y15" s="172">
        <f>SUM(Y16:Y19)</f>
        <v>183592</v>
      </c>
      <c r="Z15" s="172">
        <f>SUM(Z16:Z19)</f>
        <v>142441.81</v>
      </c>
      <c r="AA15" s="172">
        <f>ROUND((Z15/Y15)*100,2)</f>
        <v>77.59</v>
      </c>
    </row>
    <row r="16" spans="1:27" ht="8.25">
      <c r="A16" s="178"/>
      <c r="B16" s="179">
        <v>60004</v>
      </c>
      <c r="C16" s="180" t="s">
        <v>279</v>
      </c>
      <c r="D16" s="181">
        <v>20000</v>
      </c>
      <c r="E16" s="181">
        <v>20000</v>
      </c>
      <c r="F16" s="181">
        <f t="shared" si="0"/>
        <v>100</v>
      </c>
      <c r="G16" s="181">
        <v>20000</v>
      </c>
      <c r="H16" s="181">
        <v>20000</v>
      </c>
      <c r="I16" s="181">
        <f t="shared" si="1"/>
        <v>100</v>
      </c>
      <c r="J16" s="181"/>
      <c r="K16" s="181"/>
      <c r="L16" s="181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1"/>
      <c r="Z16" s="181"/>
      <c r="AA16" s="181"/>
    </row>
    <row r="17" spans="1:27" ht="8.25">
      <c r="A17" s="178"/>
      <c r="B17" s="179">
        <v>60014</v>
      </c>
      <c r="C17" s="180" t="s">
        <v>280</v>
      </c>
      <c r="D17" s="181">
        <v>130000</v>
      </c>
      <c r="E17" s="181">
        <v>129710.31</v>
      </c>
      <c r="F17" s="181">
        <f t="shared" si="0"/>
        <v>99.78</v>
      </c>
      <c r="G17" s="181">
        <v>46408</v>
      </c>
      <c r="H17" s="181">
        <v>46118.44</v>
      </c>
      <c r="I17" s="181">
        <f t="shared" si="1"/>
        <v>99.38</v>
      </c>
      <c r="J17" s="181"/>
      <c r="K17" s="181"/>
      <c r="L17" s="181"/>
      <c r="M17" s="182"/>
      <c r="N17" s="182"/>
      <c r="O17" s="182"/>
      <c r="P17" s="182">
        <v>46408</v>
      </c>
      <c r="Q17" s="182">
        <v>46118.44</v>
      </c>
      <c r="R17" s="181">
        <f>ROUND((Q17/P17)*100,2)</f>
        <v>99.38</v>
      </c>
      <c r="S17" s="182"/>
      <c r="T17" s="182"/>
      <c r="U17" s="182"/>
      <c r="V17" s="182"/>
      <c r="W17" s="182"/>
      <c r="X17" s="182"/>
      <c r="Y17" s="181">
        <v>83592</v>
      </c>
      <c r="Z17" s="181">
        <v>83591.87</v>
      </c>
      <c r="AA17" s="181">
        <f>ROUND((Z17/Y17)*100,2)</f>
        <v>100</v>
      </c>
    </row>
    <row r="18" spans="1:27" ht="9.75" customHeight="1">
      <c r="A18" s="178"/>
      <c r="B18" s="179">
        <v>60016</v>
      </c>
      <c r="C18" s="180" t="s">
        <v>119</v>
      </c>
      <c r="D18" s="181">
        <v>268000</v>
      </c>
      <c r="E18" s="181">
        <v>221635.97</v>
      </c>
      <c r="F18" s="181">
        <f t="shared" si="0"/>
        <v>82.7</v>
      </c>
      <c r="G18" s="181">
        <v>168000</v>
      </c>
      <c r="H18" s="181">
        <v>162786.03</v>
      </c>
      <c r="I18" s="181">
        <f t="shared" si="1"/>
        <v>96.9</v>
      </c>
      <c r="J18" s="182">
        <v>3000</v>
      </c>
      <c r="K18" s="182">
        <v>2000</v>
      </c>
      <c r="L18" s="181">
        <f>ROUND((K18/J18)*100,2)</f>
        <v>66.67</v>
      </c>
      <c r="M18" s="182"/>
      <c r="N18" s="182"/>
      <c r="O18" s="182"/>
      <c r="P18" s="182" t="s">
        <v>256</v>
      </c>
      <c r="Q18" s="182"/>
      <c r="R18" s="182"/>
      <c r="S18" s="182"/>
      <c r="T18" s="182"/>
      <c r="U18" s="182"/>
      <c r="V18" s="182"/>
      <c r="W18" s="182"/>
      <c r="X18" s="182"/>
      <c r="Y18" s="182">
        <v>100000</v>
      </c>
      <c r="Z18" s="182">
        <v>58849.94</v>
      </c>
      <c r="AA18" s="181">
        <f>ROUND((Z18/Y18)*100,2)</f>
        <v>58.85</v>
      </c>
    </row>
    <row r="19" spans="1:27" ht="8.25">
      <c r="A19" s="178"/>
      <c r="B19" s="179">
        <v>60095</v>
      </c>
      <c r="C19" s="180" t="s">
        <v>97</v>
      </c>
      <c r="D19" s="181">
        <v>47000</v>
      </c>
      <c r="E19" s="181">
        <v>46884.37</v>
      </c>
      <c r="F19" s="181">
        <f t="shared" si="0"/>
        <v>99.75</v>
      </c>
      <c r="G19" s="181">
        <v>47000</v>
      </c>
      <c r="H19" s="181">
        <v>46884.37</v>
      </c>
      <c r="I19" s="181">
        <f t="shared" si="1"/>
        <v>99.75</v>
      </c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1"/>
    </row>
    <row r="20" spans="1:27" s="186" customFormat="1" ht="9.75">
      <c r="A20" s="174">
        <v>700</v>
      </c>
      <c r="B20" s="175"/>
      <c r="C20" s="176" t="s">
        <v>98</v>
      </c>
      <c r="D20" s="172">
        <f>SUM(D21)</f>
        <v>79000</v>
      </c>
      <c r="E20" s="172">
        <f>SUM(E21)</f>
        <v>2385.6</v>
      </c>
      <c r="F20" s="172">
        <f t="shared" si="0"/>
        <v>3.02</v>
      </c>
      <c r="G20" s="172">
        <f>SUM(G21)</f>
        <v>62000</v>
      </c>
      <c r="H20" s="172">
        <f>SUM(H21)</f>
        <v>2385.6</v>
      </c>
      <c r="I20" s="172">
        <f t="shared" si="1"/>
        <v>3.85</v>
      </c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72">
        <f>SUM(Y21)</f>
        <v>17000</v>
      </c>
      <c r="Z20" s="172">
        <f>SUM(Z21)</f>
        <v>0</v>
      </c>
      <c r="AA20" s="172">
        <v>0</v>
      </c>
    </row>
    <row r="21" spans="1:27" s="186" customFormat="1" ht="16.5">
      <c r="A21" s="178"/>
      <c r="B21" s="179">
        <v>70005</v>
      </c>
      <c r="C21" s="180" t="s">
        <v>99</v>
      </c>
      <c r="D21" s="181">
        <v>79000</v>
      </c>
      <c r="E21" s="181">
        <v>2385.6</v>
      </c>
      <c r="F21" s="181">
        <f t="shared" si="0"/>
        <v>3.02</v>
      </c>
      <c r="G21" s="181">
        <v>62000</v>
      </c>
      <c r="H21" s="181">
        <v>2385.6</v>
      </c>
      <c r="I21" s="181">
        <f t="shared" si="1"/>
        <v>3.85</v>
      </c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1">
        <v>17000</v>
      </c>
      <c r="Z21" s="181">
        <v>0</v>
      </c>
      <c r="AA21" s="181">
        <f>ROUND((Z21/Y21)*100,2)</f>
        <v>0</v>
      </c>
    </row>
    <row r="22" spans="1:27" s="189" customFormat="1" ht="9.75">
      <c r="A22" s="174">
        <v>710</v>
      </c>
      <c r="B22" s="187"/>
      <c r="C22" s="176" t="s">
        <v>239</v>
      </c>
      <c r="D22" s="172">
        <f>SUM(D23,D24)</f>
        <v>111000</v>
      </c>
      <c r="E22" s="172">
        <f>SUM(E23,E24)</f>
        <v>25290.6</v>
      </c>
      <c r="F22" s="172">
        <f t="shared" si="0"/>
        <v>22.78</v>
      </c>
      <c r="G22" s="172">
        <f>SUM(G23,G24)</f>
        <v>111000</v>
      </c>
      <c r="H22" s="172">
        <f>SUM(H23,H24)</f>
        <v>25290.6</v>
      </c>
      <c r="I22" s="172">
        <f t="shared" si="1"/>
        <v>22.78</v>
      </c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72"/>
      <c r="Z22" s="177"/>
      <c r="AA22" s="172"/>
    </row>
    <row r="23" spans="1:27" s="186" customFormat="1" ht="12.75" customHeight="1">
      <c r="A23" s="178"/>
      <c r="B23" s="179">
        <v>71004</v>
      </c>
      <c r="C23" s="180" t="s">
        <v>129</v>
      </c>
      <c r="D23" s="181">
        <v>83000</v>
      </c>
      <c r="E23" s="182">
        <v>0</v>
      </c>
      <c r="F23" s="181">
        <f t="shared" si="0"/>
        <v>0</v>
      </c>
      <c r="G23" s="182">
        <v>83000</v>
      </c>
      <c r="H23" s="182">
        <v>0</v>
      </c>
      <c r="I23" s="181">
        <f t="shared" si="1"/>
        <v>0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1"/>
      <c r="Z23" s="182"/>
      <c r="AA23" s="181"/>
    </row>
    <row r="24" spans="1:27" s="186" customFormat="1" ht="9.75" customHeight="1">
      <c r="A24" s="178"/>
      <c r="B24" s="179">
        <v>71095</v>
      </c>
      <c r="C24" s="180" t="s">
        <v>97</v>
      </c>
      <c r="D24" s="181">
        <v>28000</v>
      </c>
      <c r="E24" s="182">
        <v>25290.6</v>
      </c>
      <c r="F24" s="181">
        <f t="shared" si="0"/>
        <v>90.32</v>
      </c>
      <c r="G24" s="182">
        <v>28000</v>
      </c>
      <c r="H24" s="182">
        <v>25290.6</v>
      </c>
      <c r="I24" s="181">
        <f t="shared" si="1"/>
        <v>90.32</v>
      </c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1"/>
      <c r="Z24" s="182"/>
      <c r="AA24" s="181"/>
    </row>
    <row r="25" spans="1:27" s="173" customFormat="1" ht="11.25" customHeight="1">
      <c r="A25" s="174">
        <v>750</v>
      </c>
      <c r="B25" s="175"/>
      <c r="C25" s="176" t="s">
        <v>100</v>
      </c>
      <c r="D25" s="172">
        <f>SUM(D26,D27,D28,D29,D30)</f>
        <v>1573351</v>
      </c>
      <c r="E25" s="172">
        <f>SUM(E26,E27,E28,E29,E30)</f>
        <v>1526703.4</v>
      </c>
      <c r="F25" s="172">
        <f t="shared" si="0"/>
        <v>97.04</v>
      </c>
      <c r="G25" s="172">
        <f>SUM(G26,G27,G28,G29,G30)</f>
        <v>1540351</v>
      </c>
      <c r="H25" s="172">
        <f>SUM(H26,H27,H28,H29,H30)</f>
        <v>1497475.5999999999</v>
      </c>
      <c r="I25" s="172">
        <f t="shared" si="1"/>
        <v>97.22</v>
      </c>
      <c r="J25" s="172">
        <f>SUM(J26,J27,J28,J29,J30)</f>
        <v>928800</v>
      </c>
      <c r="K25" s="172">
        <f>SUM(K26,K27,K28,K29,K30)</f>
        <v>926347.33</v>
      </c>
      <c r="L25" s="172">
        <f>ROUND((K25/J25)*100,2)</f>
        <v>99.74</v>
      </c>
      <c r="M25" s="172">
        <f>SUM(M26,M27,M28,M29,M30)</f>
        <v>167500</v>
      </c>
      <c r="N25" s="172">
        <f>SUM(N26,N27,N28,N29,N30)</f>
        <v>156545.98</v>
      </c>
      <c r="O25" s="172">
        <f>ROUND((N25/M25)*100,2)</f>
        <v>93.46</v>
      </c>
      <c r="P25" s="172"/>
      <c r="Q25" s="172"/>
      <c r="R25" s="172"/>
      <c r="S25" s="172"/>
      <c r="T25" s="172"/>
      <c r="U25" s="172"/>
      <c r="V25" s="172"/>
      <c r="W25" s="172"/>
      <c r="X25" s="172"/>
      <c r="Y25" s="172">
        <f>SUM(Y26,Y27,Y28,Y29,Y30)</f>
        <v>33000</v>
      </c>
      <c r="Z25" s="172">
        <f>SUM(Z26,Z27,Z28,Z29,Z30)</f>
        <v>29227.8</v>
      </c>
      <c r="AA25" s="172">
        <f>ROUND((Z25/Y25)*100,2)</f>
        <v>88.57</v>
      </c>
    </row>
    <row r="26" spans="1:27" ht="8.25">
      <c r="A26" s="178"/>
      <c r="B26" s="179">
        <v>75011</v>
      </c>
      <c r="C26" s="180" t="s">
        <v>152</v>
      </c>
      <c r="D26" s="181">
        <v>111760</v>
      </c>
      <c r="E26" s="181">
        <v>111104.56</v>
      </c>
      <c r="F26" s="181">
        <f t="shared" si="0"/>
        <v>99.41</v>
      </c>
      <c r="G26" s="181">
        <v>111760</v>
      </c>
      <c r="H26" s="181">
        <v>111104.56</v>
      </c>
      <c r="I26" s="181">
        <f t="shared" si="1"/>
        <v>99.41</v>
      </c>
      <c r="J26" s="182">
        <v>68984</v>
      </c>
      <c r="K26" s="182">
        <v>68984</v>
      </c>
      <c r="L26" s="181">
        <f>ROUND((K26/J26)*100,2)</f>
        <v>100</v>
      </c>
      <c r="M26" s="182">
        <v>17272</v>
      </c>
      <c r="N26" s="182">
        <v>17272</v>
      </c>
      <c r="O26" s="181">
        <f>ROUND((N26/M26)*100,2)</f>
        <v>100</v>
      </c>
      <c r="P26" s="182"/>
      <c r="Q26" s="182"/>
      <c r="R26" s="182"/>
      <c r="S26" s="182"/>
      <c r="T26" s="182"/>
      <c r="U26" s="182"/>
      <c r="V26" s="182"/>
      <c r="W26" s="182"/>
      <c r="X26" s="182"/>
      <c r="Y26" s="181"/>
      <c r="Z26" s="181"/>
      <c r="AA26" s="181"/>
    </row>
    <row r="27" spans="1:27" ht="16.5">
      <c r="A27" s="178"/>
      <c r="B27" s="179">
        <v>75022</v>
      </c>
      <c r="C27" s="180" t="s">
        <v>240</v>
      </c>
      <c r="D27" s="181">
        <v>89300</v>
      </c>
      <c r="E27" s="181">
        <v>85531.16</v>
      </c>
      <c r="F27" s="181">
        <f t="shared" si="0"/>
        <v>95.78</v>
      </c>
      <c r="G27" s="181">
        <v>86300</v>
      </c>
      <c r="H27" s="181">
        <v>82783.16</v>
      </c>
      <c r="I27" s="181">
        <f t="shared" si="1"/>
        <v>95.92</v>
      </c>
      <c r="J27" s="181"/>
      <c r="K27" s="181"/>
      <c r="L27" s="181"/>
      <c r="M27" s="182"/>
      <c r="N27" s="182"/>
      <c r="O27" s="181"/>
      <c r="P27" s="182"/>
      <c r="Q27" s="182"/>
      <c r="R27" s="182"/>
      <c r="S27" s="182"/>
      <c r="T27" s="182"/>
      <c r="U27" s="182"/>
      <c r="V27" s="182"/>
      <c r="W27" s="182"/>
      <c r="X27" s="182"/>
      <c r="Y27" s="181">
        <v>3000</v>
      </c>
      <c r="Z27" s="181">
        <v>2748</v>
      </c>
      <c r="AA27" s="181">
        <f>ROUND((Z27/Y27)*100,2)</f>
        <v>91.6</v>
      </c>
    </row>
    <row r="28" spans="1:27" ht="16.5">
      <c r="A28" s="178"/>
      <c r="B28" s="179">
        <v>75023</v>
      </c>
      <c r="C28" s="180" t="s">
        <v>241</v>
      </c>
      <c r="D28" s="181">
        <v>1317131</v>
      </c>
      <c r="E28" s="181">
        <v>1279360.49</v>
      </c>
      <c r="F28" s="181">
        <f t="shared" si="0"/>
        <v>97.13</v>
      </c>
      <c r="G28" s="181">
        <v>1287131</v>
      </c>
      <c r="H28" s="181">
        <v>1252880.69</v>
      </c>
      <c r="I28" s="181">
        <f t="shared" si="1"/>
        <v>97.34</v>
      </c>
      <c r="J28" s="181">
        <v>859816</v>
      </c>
      <c r="K28" s="181">
        <v>857363.33</v>
      </c>
      <c r="L28" s="181">
        <f>ROUND((K28/J28)*100,2)</f>
        <v>99.71</v>
      </c>
      <c r="M28" s="182">
        <v>150228</v>
      </c>
      <c r="N28" s="182">
        <v>139273.98</v>
      </c>
      <c r="O28" s="181">
        <f>ROUND((N28/M28)*100,2)</f>
        <v>92.71</v>
      </c>
      <c r="P28" s="182"/>
      <c r="Q28" s="182"/>
      <c r="R28" s="182"/>
      <c r="S28" s="182"/>
      <c r="T28" s="182"/>
      <c r="U28" s="182"/>
      <c r="V28" s="182"/>
      <c r="W28" s="182"/>
      <c r="X28" s="182"/>
      <c r="Y28" s="181">
        <v>30000</v>
      </c>
      <c r="Z28" s="181">
        <v>26479.8</v>
      </c>
      <c r="AA28" s="181">
        <f>ROUND((Z28/Y28)*100,2)</f>
        <v>88.27</v>
      </c>
    </row>
    <row r="29" spans="1:27" ht="16.5">
      <c r="A29" s="178"/>
      <c r="B29" s="179">
        <v>75075</v>
      </c>
      <c r="C29" s="180" t="s">
        <v>130</v>
      </c>
      <c r="D29" s="181">
        <v>34000</v>
      </c>
      <c r="E29" s="181">
        <v>33759.46</v>
      </c>
      <c r="F29" s="181">
        <f t="shared" si="0"/>
        <v>99.29</v>
      </c>
      <c r="G29" s="181">
        <v>34000</v>
      </c>
      <c r="H29" s="181">
        <v>33759.46</v>
      </c>
      <c r="I29" s="181">
        <f t="shared" si="1"/>
        <v>99.29</v>
      </c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</row>
    <row r="30" spans="1:27" s="186" customFormat="1" ht="10.5" customHeight="1">
      <c r="A30" s="190"/>
      <c r="B30" s="179">
        <v>75095</v>
      </c>
      <c r="C30" s="180" t="s">
        <v>97</v>
      </c>
      <c r="D30" s="181">
        <v>21160</v>
      </c>
      <c r="E30" s="182">
        <v>16947.73</v>
      </c>
      <c r="F30" s="181">
        <f t="shared" si="0"/>
        <v>80.09</v>
      </c>
      <c r="G30" s="182">
        <v>21160</v>
      </c>
      <c r="H30" s="182">
        <v>16947.73</v>
      </c>
      <c r="I30" s="181">
        <f t="shared" si="1"/>
        <v>80.09</v>
      </c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</row>
    <row r="31" spans="1:27" s="173" customFormat="1" ht="28.5" customHeight="1">
      <c r="A31" s="174">
        <v>751</v>
      </c>
      <c r="B31" s="175"/>
      <c r="C31" s="176" t="s">
        <v>114</v>
      </c>
      <c r="D31" s="172">
        <f>SUM(D32)</f>
        <v>951</v>
      </c>
      <c r="E31" s="172">
        <f>SUM(E32)</f>
        <v>951</v>
      </c>
      <c r="F31" s="172">
        <f t="shared" si="0"/>
        <v>100</v>
      </c>
      <c r="G31" s="172">
        <f>SUM(G32)</f>
        <v>951</v>
      </c>
      <c r="H31" s="172">
        <f>SUM(H32)</f>
        <v>951</v>
      </c>
      <c r="I31" s="172">
        <f t="shared" si="1"/>
        <v>100</v>
      </c>
      <c r="J31" s="172">
        <f>SUM(J32)</f>
        <v>0</v>
      </c>
      <c r="K31" s="172">
        <f>SUM(K32)</f>
        <v>0</v>
      </c>
      <c r="L31" s="172">
        <v>0</v>
      </c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</row>
    <row r="32" spans="1:27" ht="18.75" customHeight="1">
      <c r="A32" s="178"/>
      <c r="B32" s="179">
        <v>75101</v>
      </c>
      <c r="C32" s="180" t="s">
        <v>153</v>
      </c>
      <c r="D32" s="181">
        <v>951</v>
      </c>
      <c r="E32" s="181">
        <v>951</v>
      </c>
      <c r="F32" s="181">
        <f t="shared" si="0"/>
        <v>100</v>
      </c>
      <c r="G32" s="181">
        <v>951</v>
      </c>
      <c r="H32" s="181">
        <v>951</v>
      </c>
      <c r="I32" s="181">
        <f t="shared" si="1"/>
        <v>100</v>
      </c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</row>
    <row r="33" spans="1:27" s="173" customFormat="1" ht="19.5">
      <c r="A33" s="174">
        <v>754</v>
      </c>
      <c r="B33" s="175"/>
      <c r="C33" s="176" t="s">
        <v>131</v>
      </c>
      <c r="D33" s="172">
        <f>SUM(D34:D37)</f>
        <v>158000</v>
      </c>
      <c r="E33" s="172">
        <f>SUM(E34:E37)</f>
        <v>129030.4</v>
      </c>
      <c r="F33" s="172">
        <f t="shared" si="0"/>
        <v>81.66</v>
      </c>
      <c r="G33" s="172">
        <f>SUM(G34:G37)</f>
        <v>143000</v>
      </c>
      <c r="H33" s="172">
        <f>SUM(H34:H37)</f>
        <v>124030.4</v>
      </c>
      <c r="I33" s="172">
        <f t="shared" si="1"/>
        <v>86.73</v>
      </c>
      <c r="J33" s="172">
        <f>SUM(J34:J37)</f>
        <v>11500</v>
      </c>
      <c r="K33" s="172">
        <f>SUM(K34:K37)</f>
        <v>9240</v>
      </c>
      <c r="L33" s="172">
        <f>ROUND((K33/J33)*100,2)</f>
        <v>80.35</v>
      </c>
      <c r="M33" s="172">
        <f>SUM(M34:M37)</f>
        <v>2500</v>
      </c>
      <c r="N33" s="172">
        <f>SUM(N34:N37)</f>
        <v>761.04</v>
      </c>
      <c r="O33" s="172">
        <f>ROUND((N33/M33)*100,2)</f>
        <v>30.44</v>
      </c>
      <c r="P33" s="177"/>
      <c r="Q33" s="177"/>
      <c r="R33" s="177"/>
      <c r="S33" s="177"/>
      <c r="T33" s="177"/>
      <c r="U33" s="177"/>
      <c r="V33" s="177"/>
      <c r="W33" s="177"/>
      <c r="X33" s="177"/>
      <c r="Y33" s="172">
        <f>SUM(Y34:Y37)</f>
        <v>15000</v>
      </c>
      <c r="Z33" s="172">
        <f>SUM(Z34:Z37)</f>
        <v>5000</v>
      </c>
      <c r="AA33" s="172">
        <f>ROUND((Z33/Y33)*100,2)</f>
        <v>33.33</v>
      </c>
    </row>
    <row r="34" spans="1:27" ht="9" customHeight="1">
      <c r="A34" s="178"/>
      <c r="B34" s="179">
        <v>75404</v>
      </c>
      <c r="C34" s="180" t="s">
        <v>281</v>
      </c>
      <c r="D34" s="181">
        <v>15000</v>
      </c>
      <c r="E34" s="181">
        <v>5000</v>
      </c>
      <c r="F34" s="181">
        <f t="shared" si="0"/>
        <v>33.33</v>
      </c>
      <c r="G34" s="181"/>
      <c r="H34" s="181"/>
      <c r="I34" s="181"/>
      <c r="J34" s="181"/>
      <c r="K34" s="181"/>
      <c r="L34" s="181"/>
      <c r="M34" s="181"/>
      <c r="N34" s="181"/>
      <c r="O34" s="181"/>
      <c r="P34" s="182"/>
      <c r="Q34" s="182"/>
      <c r="R34" s="182"/>
      <c r="S34" s="182"/>
      <c r="T34" s="182"/>
      <c r="U34" s="182"/>
      <c r="V34" s="182"/>
      <c r="W34" s="182"/>
      <c r="X34" s="182"/>
      <c r="Y34" s="181">
        <v>15000</v>
      </c>
      <c r="Z34" s="181">
        <v>5000</v>
      </c>
      <c r="AA34" s="181">
        <f>ROUND((Z34/Y34)*100,2)</f>
        <v>33.33</v>
      </c>
    </row>
    <row r="35" spans="1:27" ht="9" customHeight="1">
      <c r="A35" s="178"/>
      <c r="B35" s="179">
        <v>75412</v>
      </c>
      <c r="C35" s="180" t="s">
        <v>132</v>
      </c>
      <c r="D35" s="181">
        <v>121000</v>
      </c>
      <c r="E35" s="181">
        <v>106775.98</v>
      </c>
      <c r="F35" s="181">
        <f t="shared" si="0"/>
        <v>88.24</v>
      </c>
      <c r="G35" s="181">
        <v>121000</v>
      </c>
      <c r="H35" s="181">
        <v>106775.98</v>
      </c>
      <c r="I35" s="181">
        <f t="shared" si="1"/>
        <v>88.24</v>
      </c>
      <c r="J35" s="182">
        <v>11500</v>
      </c>
      <c r="K35" s="182">
        <v>9240</v>
      </c>
      <c r="L35" s="181">
        <f>ROUND((K35/J35)*100,2)</f>
        <v>80.35</v>
      </c>
      <c r="M35" s="181">
        <v>2500</v>
      </c>
      <c r="N35" s="181">
        <v>761.04</v>
      </c>
      <c r="O35" s="181">
        <f>ROUND((N35/M35)*100,2)</f>
        <v>30.44</v>
      </c>
      <c r="P35" s="182"/>
      <c r="Q35" s="182"/>
      <c r="R35" s="182"/>
      <c r="S35" s="182"/>
      <c r="T35" s="182"/>
      <c r="U35" s="182"/>
      <c r="V35" s="182"/>
      <c r="W35" s="182"/>
      <c r="X35" s="182"/>
      <c r="Y35" s="181"/>
      <c r="Z35" s="181"/>
      <c r="AA35" s="181"/>
    </row>
    <row r="36" spans="1:27" ht="9" customHeight="1">
      <c r="A36" s="178"/>
      <c r="B36" s="179">
        <v>75414</v>
      </c>
      <c r="C36" s="180" t="s">
        <v>133</v>
      </c>
      <c r="D36" s="181">
        <v>2000</v>
      </c>
      <c r="E36" s="181">
        <v>1484.95</v>
      </c>
      <c r="F36" s="181">
        <f t="shared" si="0"/>
        <v>74.25</v>
      </c>
      <c r="G36" s="181">
        <v>2000</v>
      </c>
      <c r="H36" s="181">
        <v>1484.95</v>
      </c>
      <c r="I36" s="181">
        <f t="shared" si="1"/>
        <v>74.25</v>
      </c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</row>
    <row r="37" spans="1:27" ht="9" customHeight="1">
      <c r="A37" s="178"/>
      <c r="B37" s="179">
        <v>75421</v>
      </c>
      <c r="C37" s="180" t="s">
        <v>282</v>
      </c>
      <c r="D37" s="181">
        <v>20000</v>
      </c>
      <c r="E37" s="181">
        <v>15769.47</v>
      </c>
      <c r="F37" s="181">
        <f t="shared" si="0"/>
        <v>78.85</v>
      </c>
      <c r="G37" s="181">
        <v>20000</v>
      </c>
      <c r="H37" s="181">
        <v>15769.47</v>
      </c>
      <c r="I37" s="181">
        <f t="shared" si="1"/>
        <v>78.85</v>
      </c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1"/>
    </row>
    <row r="38" spans="1:27" ht="48.75">
      <c r="A38" s="174">
        <v>756</v>
      </c>
      <c r="B38" s="175"/>
      <c r="C38" s="176" t="s">
        <v>242</v>
      </c>
      <c r="D38" s="172">
        <f>SUM(D39)</f>
        <v>38500</v>
      </c>
      <c r="E38" s="172">
        <f>SUM(E39)</f>
        <v>37570.33</v>
      </c>
      <c r="F38" s="172">
        <f t="shared" si="0"/>
        <v>97.59</v>
      </c>
      <c r="G38" s="172">
        <f>SUM(G39)</f>
        <v>38500</v>
      </c>
      <c r="H38" s="172">
        <f>SUM(H39)</f>
        <v>37570.33</v>
      </c>
      <c r="I38" s="172">
        <f t="shared" si="1"/>
        <v>97.59</v>
      </c>
      <c r="J38" s="172">
        <f>SUM(J39)</f>
        <v>27152</v>
      </c>
      <c r="K38" s="172">
        <f>SUM(K39)</f>
        <v>27151.73</v>
      </c>
      <c r="L38" s="172">
        <f>ROUND((K38/J38)*100,2)</f>
        <v>100</v>
      </c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</row>
    <row r="39" spans="1:27" ht="24.75">
      <c r="A39" s="178"/>
      <c r="B39" s="179">
        <v>75647</v>
      </c>
      <c r="C39" s="180" t="s">
        <v>243</v>
      </c>
      <c r="D39" s="181">
        <v>38500</v>
      </c>
      <c r="E39" s="181">
        <v>37570.33</v>
      </c>
      <c r="F39" s="181">
        <f t="shared" si="0"/>
        <v>97.59</v>
      </c>
      <c r="G39" s="181">
        <v>38500</v>
      </c>
      <c r="H39" s="181">
        <v>37570.33</v>
      </c>
      <c r="I39" s="181">
        <f t="shared" si="1"/>
        <v>97.59</v>
      </c>
      <c r="J39" s="181">
        <v>27152</v>
      </c>
      <c r="K39" s="181">
        <v>27151.73</v>
      </c>
      <c r="L39" s="181">
        <f>ROUND((K39/J39)*100,2)</f>
        <v>100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</row>
    <row r="40" spans="1:27" s="173" customFormat="1" ht="12" customHeight="1" hidden="1">
      <c r="A40" s="174">
        <v>757</v>
      </c>
      <c r="B40" s="175"/>
      <c r="C40" s="176" t="s">
        <v>134</v>
      </c>
      <c r="D40" s="172">
        <f>SUM(D41:D41)</f>
        <v>0</v>
      </c>
      <c r="E40" s="172">
        <f>SUM(E41:E41)</f>
        <v>0</v>
      </c>
      <c r="F40" s="172" t="e">
        <f t="shared" si="0"/>
        <v>#DIV/0!</v>
      </c>
      <c r="G40" s="172">
        <f>SUM(G41:G41)</f>
        <v>0</v>
      </c>
      <c r="H40" s="172">
        <f>SUM(H41:H41)</f>
        <v>0</v>
      </c>
      <c r="I40" s="172" t="e">
        <f t="shared" si="1"/>
        <v>#DIV/0!</v>
      </c>
      <c r="J40" s="177"/>
      <c r="K40" s="177"/>
      <c r="L40" s="177"/>
      <c r="M40" s="177"/>
      <c r="N40" s="177"/>
      <c r="O40" s="177"/>
      <c r="P40" s="172"/>
      <c r="Q40" s="172"/>
      <c r="R40" s="172"/>
      <c r="S40" s="172">
        <f>SUM(S41)</f>
        <v>0</v>
      </c>
      <c r="T40" s="172">
        <f>SUM(T41)</f>
        <v>0</v>
      </c>
      <c r="U40" s="172" t="e">
        <f>ROUND((T40/S40)*100,2)</f>
        <v>#DIV/0!</v>
      </c>
      <c r="V40" s="177"/>
      <c r="W40" s="177"/>
      <c r="X40" s="177"/>
      <c r="Y40" s="177"/>
      <c r="Z40" s="177"/>
      <c r="AA40" s="177"/>
    </row>
    <row r="41" spans="1:27" ht="23.25" customHeight="1" hidden="1">
      <c r="A41" s="178"/>
      <c r="B41" s="179">
        <v>75702</v>
      </c>
      <c r="C41" s="180" t="s">
        <v>135</v>
      </c>
      <c r="D41" s="181">
        <v>0</v>
      </c>
      <c r="E41" s="181">
        <v>0</v>
      </c>
      <c r="F41" s="181" t="e">
        <f>ROUND((E41/D41)*100,2)</f>
        <v>#DIV/0!</v>
      </c>
      <c r="G41" s="181">
        <v>0</v>
      </c>
      <c r="H41" s="181">
        <v>0</v>
      </c>
      <c r="I41" s="181" t="e">
        <f t="shared" si="1"/>
        <v>#DIV/0!</v>
      </c>
      <c r="J41" s="182"/>
      <c r="K41" s="182"/>
      <c r="L41" s="182"/>
      <c r="M41" s="182"/>
      <c r="N41" s="182"/>
      <c r="O41" s="182"/>
      <c r="P41" s="181"/>
      <c r="Q41" s="181"/>
      <c r="R41" s="181"/>
      <c r="S41" s="181">
        <v>0</v>
      </c>
      <c r="T41" s="181">
        <v>0</v>
      </c>
      <c r="U41" s="181" t="e">
        <f>ROUND((T41/S41)*100,2)</f>
        <v>#DIV/0!</v>
      </c>
      <c r="V41" s="182"/>
      <c r="W41" s="182"/>
      <c r="X41" s="182"/>
      <c r="Y41" s="182"/>
      <c r="Z41" s="182"/>
      <c r="AA41" s="182"/>
    </row>
    <row r="42" spans="1:27" s="186" customFormat="1" ht="9.75" hidden="1">
      <c r="A42" s="174">
        <v>758</v>
      </c>
      <c r="B42" s="175"/>
      <c r="C42" s="176" t="s">
        <v>103</v>
      </c>
      <c r="D42" s="172">
        <f>SUM(D43)</f>
        <v>0</v>
      </c>
      <c r="E42" s="172">
        <f>SUM(E43)</f>
        <v>0</v>
      </c>
      <c r="F42" s="172" t="e">
        <f t="shared" si="0"/>
        <v>#DIV/0!</v>
      </c>
      <c r="G42" s="172">
        <f>SUM(G43)</f>
        <v>0</v>
      </c>
      <c r="H42" s="172">
        <v>0</v>
      </c>
      <c r="I42" s="172" t="e">
        <f t="shared" si="1"/>
        <v>#DIV/0!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</row>
    <row r="43" spans="1:27" s="186" customFormat="1" ht="8.25" hidden="1">
      <c r="A43" s="178"/>
      <c r="B43" s="179">
        <v>75818</v>
      </c>
      <c r="C43" s="180" t="s">
        <v>136</v>
      </c>
      <c r="D43" s="181">
        <v>0</v>
      </c>
      <c r="E43" s="181">
        <v>0</v>
      </c>
      <c r="F43" s="181" t="e">
        <f>ROUND((E43/D43)*100,2)</f>
        <v>#DIV/0!</v>
      </c>
      <c r="G43" s="181">
        <v>0</v>
      </c>
      <c r="H43" s="181">
        <v>0</v>
      </c>
      <c r="I43" s="181" t="e">
        <f t="shared" si="1"/>
        <v>#DIV/0!</v>
      </c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</row>
    <row r="44" spans="1:27" s="173" customFormat="1" ht="9.75">
      <c r="A44" s="191">
        <v>801</v>
      </c>
      <c r="B44" s="192"/>
      <c r="C44" s="176" t="s">
        <v>105</v>
      </c>
      <c r="D44" s="177">
        <f>SUM(D45,D46,D47,D48,D49,D50,D51,D52)</f>
        <v>5465395</v>
      </c>
      <c r="E44" s="177">
        <f>SUM(E45,E46,E47,E48,E49,E50,E51,E52)</f>
        <v>5288902.44</v>
      </c>
      <c r="F44" s="172">
        <f aca="true" t="shared" si="2" ref="F44:F55">ROUND((E44/D44)*100,2)</f>
        <v>96.77</v>
      </c>
      <c r="G44" s="177">
        <f>SUM(G45,G46,G47,G48,G49,G50,G51,G52)</f>
        <v>5374395</v>
      </c>
      <c r="H44" s="177">
        <f>SUM(H45,H46,H47,H48,H49,H50,H51,H52)</f>
        <v>5288902.44</v>
      </c>
      <c r="I44" s="172">
        <f aca="true" t="shared" si="3" ref="I44:I55">ROUND((H44/G44)*100,2)</f>
        <v>98.41</v>
      </c>
      <c r="J44" s="177">
        <f>SUM(J45,J46,J47,J48,J49,J50,J51,J52)</f>
        <v>3125093.65</v>
      </c>
      <c r="K44" s="177">
        <f>SUM(K45,K46,K47,K48,K49,K50,K51,K52)</f>
        <v>3121054.48</v>
      </c>
      <c r="L44" s="172">
        <f>ROUND((K44/J44)*100,2)</f>
        <v>99.87</v>
      </c>
      <c r="M44" s="177">
        <f>SUM(M45,M46,M47,M48,M49,M50,M51,M52)</f>
        <v>576659</v>
      </c>
      <c r="N44" s="177">
        <f>SUM(N45,N46,N47,N48,N49,N50,N51,N52)</f>
        <v>572084.8200000001</v>
      </c>
      <c r="O44" s="172">
        <f>ROUND((N44/M44)*100,2)</f>
        <v>99.21</v>
      </c>
      <c r="P44" s="177">
        <f>SUM(P45,P46,P47,P48,P49,P50,P51,P52)</f>
        <v>16000</v>
      </c>
      <c r="Q44" s="177">
        <f>SUM(Q45,Q46,Q47,Q48,Q49,Q50,Q51,Q52)</f>
        <v>16000</v>
      </c>
      <c r="R44" s="172">
        <f>ROUND((Q44/P44)*100,2)</f>
        <v>100</v>
      </c>
      <c r="S44" s="177"/>
      <c r="T44" s="177"/>
      <c r="U44" s="177"/>
      <c r="V44" s="177"/>
      <c r="W44" s="177"/>
      <c r="X44" s="177"/>
      <c r="Y44" s="177">
        <f>SUM(Y45,Y46,Y47,Y48,Y49,Y50,Y51,Y52)</f>
        <v>91000</v>
      </c>
      <c r="Z44" s="177">
        <f>SUM(Z45,Z46,Z47,Z48,Z49,Z50,Z51,Z52)</f>
        <v>0</v>
      </c>
      <c r="AA44" s="172">
        <f>ROUND((Z44/Y44)*100,2)</f>
        <v>0</v>
      </c>
    </row>
    <row r="45" spans="1:27" ht="8.25">
      <c r="A45" s="193"/>
      <c r="B45" s="194">
        <v>80101</v>
      </c>
      <c r="C45" s="180" t="s">
        <v>106</v>
      </c>
      <c r="D45" s="182">
        <v>3083556</v>
      </c>
      <c r="E45" s="182">
        <v>2921132.61</v>
      </c>
      <c r="F45" s="181">
        <f t="shared" si="2"/>
        <v>94.73</v>
      </c>
      <c r="G45" s="182">
        <v>2992556</v>
      </c>
      <c r="H45" s="182">
        <v>2921132.61</v>
      </c>
      <c r="I45" s="181">
        <f t="shared" si="3"/>
        <v>97.61</v>
      </c>
      <c r="J45" s="182">
        <v>1763683.65</v>
      </c>
      <c r="K45" s="182">
        <v>1761345.17</v>
      </c>
      <c r="L45" s="181">
        <f>ROUND((K45/J45)*100,2)</f>
        <v>99.87</v>
      </c>
      <c r="M45" s="182">
        <v>328052</v>
      </c>
      <c r="N45" s="182">
        <v>327042.59</v>
      </c>
      <c r="O45" s="181">
        <f>ROUND((N45/M45)*100,2)</f>
        <v>99.69</v>
      </c>
      <c r="P45" s="182"/>
      <c r="Q45" s="182"/>
      <c r="R45" s="182"/>
      <c r="S45" s="182" t="s">
        <v>256</v>
      </c>
      <c r="T45" s="182"/>
      <c r="U45" s="182"/>
      <c r="V45" s="182"/>
      <c r="W45" s="182"/>
      <c r="X45" s="182"/>
      <c r="Y45" s="182">
        <v>91000</v>
      </c>
      <c r="Z45" s="182">
        <v>0</v>
      </c>
      <c r="AA45" s="181">
        <f>ROUND((Z45/Y45)*100,2)</f>
        <v>0</v>
      </c>
    </row>
    <row r="46" spans="1:27" ht="17.25" customHeight="1">
      <c r="A46" s="193"/>
      <c r="B46" s="194">
        <v>80103</v>
      </c>
      <c r="C46" s="180" t="s">
        <v>244</v>
      </c>
      <c r="D46" s="182">
        <v>184873</v>
      </c>
      <c r="E46" s="182">
        <v>183847.04</v>
      </c>
      <c r="F46" s="181">
        <f t="shared" si="2"/>
        <v>99.45</v>
      </c>
      <c r="G46" s="182">
        <v>184873</v>
      </c>
      <c r="H46" s="182">
        <v>183847.04</v>
      </c>
      <c r="I46" s="181">
        <f t="shared" si="3"/>
        <v>99.45</v>
      </c>
      <c r="J46" s="182">
        <v>124743</v>
      </c>
      <c r="K46" s="182">
        <v>124595.24</v>
      </c>
      <c r="L46" s="181">
        <f>ROUND((K46/J46)*100,2)</f>
        <v>99.88</v>
      </c>
      <c r="M46" s="182">
        <v>23855</v>
      </c>
      <c r="N46" s="182">
        <v>23771.63</v>
      </c>
      <c r="O46" s="181">
        <f>ROUND((N46/M46)*100,2)</f>
        <v>99.65</v>
      </c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1"/>
    </row>
    <row r="47" spans="1:27" ht="15.75" customHeight="1">
      <c r="A47" s="193"/>
      <c r="B47" s="194">
        <v>80104</v>
      </c>
      <c r="C47" s="180" t="s">
        <v>204</v>
      </c>
      <c r="D47" s="182">
        <v>429413</v>
      </c>
      <c r="E47" s="182">
        <v>428071</v>
      </c>
      <c r="F47" s="181">
        <f t="shared" si="2"/>
        <v>99.69</v>
      </c>
      <c r="G47" s="182">
        <v>429413</v>
      </c>
      <c r="H47" s="182">
        <v>428071</v>
      </c>
      <c r="I47" s="181">
        <f t="shared" si="3"/>
        <v>99.69</v>
      </c>
      <c r="J47" s="182">
        <v>259730</v>
      </c>
      <c r="K47" s="182">
        <v>259571.55</v>
      </c>
      <c r="L47" s="181">
        <f>ROUND((K47/J47)*100,2)</f>
        <v>99.94</v>
      </c>
      <c r="M47" s="182">
        <v>47050</v>
      </c>
      <c r="N47" s="182">
        <v>46870.13</v>
      </c>
      <c r="O47" s="181">
        <f>ROUND((N47/M47)*100,2)</f>
        <v>99.62</v>
      </c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</row>
    <row r="48" spans="1:27" ht="8.25">
      <c r="A48" s="193"/>
      <c r="B48" s="194">
        <v>80110</v>
      </c>
      <c r="C48" s="180" t="s">
        <v>137</v>
      </c>
      <c r="D48" s="182">
        <v>1326816</v>
      </c>
      <c r="E48" s="182">
        <v>1321799.57</v>
      </c>
      <c r="F48" s="181">
        <f t="shared" si="2"/>
        <v>99.62</v>
      </c>
      <c r="G48" s="182">
        <v>1326816</v>
      </c>
      <c r="H48" s="182">
        <v>1321799.57</v>
      </c>
      <c r="I48" s="181">
        <f t="shared" si="3"/>
        <v>99.62</v>
      </c>
      <c r="J48" s="182">
        <v>867525</v>
      </c>
      <c r="K48" s="182">
        <v>866202.27</v>
      </c>
      <c r="L48" s="181">
        <f>ROUND((K48/J48)*100,2)</f>
        <v>99.85</v>
      </c>
      <c r="M48" s="182">
        <v>158404</v>
      </c>
      <c r="N48" s="182">
        <v>155156.91</v>
      </c>
      <c r="O48" s="181">
        <f>ROUND((N48/M48)*100,2)</f>
        <v>97.95</v>
      </c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1"/>
    </row>
    <row r="49" spans="1:27" ht="12" customHeight="1">
      <c r="A49" s="193"/>
      <c r="B49" s="194">
        <v>80113</v>
      </c>
      <c r="C49" s="180" t="s">
        <v>138</v>
      </c>
      <c r="D49" s="182">
        <v>76000</v>
      </c>
      <c r="E49" s="182">
        <v>73662.96</v>
      </c>
      <c r="F49" s="181">
        <f t="shared" si="2"/>
        <v>96.92</v>
      </c>
      <c r="G49" s="182">
        <v>76000</v>
      </c>
      <c r="H49" s="182">
        <v>73662.96</v>
      </c>
      <c r="I49" s="181">
        <f t="shared" si="3"/>
        <v>96.92</v>
      </c>
      <c r="J49" s="182"/>
      <c r="K49" s="182"/>
      <c r="L49" s="182"/>
      <c r="M49" s="182"/>
      <c r="N49" s="182"/>
      <c r="O49" s="182"/>
      <c r="P49" s="182">
        <v>16000</v>
      </c>
      <c r="Q49" s="182">
        <v>16000</v>
      </c>
      <c r="R49" s="181">
        <f>ROUND((Q49/P49)*100,2)</f>
        <v>100</v>
      </c>
      <c r="S49" s="182"/>
      <c r="T49" s="182"/>
      <c r="U49" s="182"/>
      <c r="V49" s="182"/>
      <c r="W49" s="182"/>
      <c r="X49" s="182"/>
      <c r="Y49" s="182"/>
      <c r="Z49" s="182"/>
      <c r="AA49" s="182"/>
    </row>
    <row r="50" spans="1:27" ht="14.25" customHeight="1">
      <c r="A50" s="193"/>
      <c r="B50" s="194">
        <v>80146</v>
      </c>
      <c r="C50" s="180" t="s">
        <v>139</v>
      </c>
      <c r="D50" s="182">
        <v>17117</v>
      </c>
      <c r="E50" s="182">
        <v>17081.7</v>
      </c>
      <c r="F50" s="181">
        <f t="shared" si="2"/>
        <v>99.79</v>
      </c>
      <c r="G50" s="182">
        <v>17117</v>
      </c>
      <c r="H50" s="182">
        <v>17081.7</v>
      </c>
      <c r="I50" s="181">
        <f t="shared" si="3"/>
        <v>99.79</v>
      </c>
      <c r="J50" s="182"/>
      <c r="K50" s="182"/>
      <c r="L50" s="181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</row>
    <row r="51" spans="1:27" ht="14.25" customHeight="1">
      <c r="A51" s="193"/>
      <c r="B51" s="194">
        <v>80148</v>
      </c>
      <c r="C51" s="180" t="s">
        <v>396</v>
      </c>
      <c r="D51" s="182">
        <v>216153</v>
      </c>
      <c r="E51" s="182">
        <v>211842.15</v>
      </c>
      <c r="F51" s="181">
        <f t="shared" si="2"/>
        <v>98.01</v>
      </c>
      <c r="G51" s="182">
        <v>216153</v>
      </c>
      <c r="H51" s="182">
        <v>211842.15</v>
      </c>
      <c r="I51" s="181">
        <f t="shared" si="3"/>
        <v>98.01</v>
      </c>
      <c r="J51" s="182">
        <v>109412</v>
      </c>
      <c r="K51" s="182">
        <v>109340.25</v>
      </c>
      <c r="L51" s="181">
        <f>ROUND((K51/J51)*100,2)</f>
        <v>99.93</v>
      </c>
      <c r="M51" s="182">
        <v>19298</v>
      </c>
      <c r="N51" s="182">
        <v>19243.56</v>
      </c>
      <c r="O51" s="181">
        <f>ROUND((N51/M51)*100,2)</f>
        <v>99.72</v>
      </c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</row>
    <row r="52" spans="1:27" ht="9.75" customHeight="1">
      <c r="A52" s="193"/>
      <c r="B52" s="194">
        <v>80195</v>
      </c>
      <c r="C52" s="180" t="s">
        <v>97</v>
      </c>
      <c r="D52" s="182">
        <v>131467</v>
      </c>
      <c r="E52" s="182">
        <v>131465.41</v>
      </c>
      <c r="F52" s="181">
        <f t="shared" si="2"/>
        <v>100</v>
      </c>
      <c r="G52" s="182">
        <v>131467</v>
      </c>
      <c r="H52" s="182">
        <v>131465.41</v>
      </c>
      <c r="I52" s="181">
        <f t="shared" si="3"/>
        <v>100</v>
      </c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</row>
    <row r="53" spans="1:27" s="173" customFormat="1" ht="9.75">
      <c r="A53" s="174">
        <v>851</v>
      </c>
      <c r="B53" s="175"/>
      <c r="C53" s="176" t="s">
        <v>140</v>
      </c>
      <c r="D53" s="172">
        <f>SUM(D54,D55,D56)</f>
        <v>641086</v>
      </c>
      <c r="E53" s="172">
        <f>SUM(E54,E55,E56)</f>
        <v>450865.04</v>
      </c>
      <c r="F53" s="172">
        <f t="shared" si="2"/>
        <v>70.33</v>
      </c>
      <c r="G53" s="172">
        <f>SUM(G54,G55,G56)</f>
        <v>41086</v>
      </c>
      <c r="H53" s="172">
        <f>SUM(H54,H55,H56)</f>
        <v>38633.32</v>
      </c>
      <c r="I53" s="172">
        <f t="shared" si="3"/>
        <v>94.03</v>
      </c>
      <c r="J53" s="172">
        <f>SUM(J54,J55,J56)</f>
        <v>4820</v>
      </c>
      <c r="K53" s="172">
        <f>SUM(K54,K55,K56)</f>
        <v>4818</v>
      </c>
      <c r="L53" s="172">
        <f>ROUND((K53/J53)*100,2)</f>
        <v>99.96</v>
      </c>
      <c r="M53" s="172"/>
      <c r="N53" s="172"/>
      <c r="O53" s="172"/>
      <c r="P53" s="177">
        <f>SUM(P54,P55,P56,P57,P58,P59,P60)</f>
        <v>6428</v>
      </c>
      <c r="Q53" s="177">
        <f>SUM(Q54,Q55,Q56,Q57,Q58,Q59,Q60)</f>
        <v>6428</v>
      </c>
      <c r="R53" s="172">
        <f>ROUND((Q53/P53)*100,2)</f>
        <v>100</v>
      </c>
      <c r="S53" s="177"/>
      <c r="T53" s="177"/>
      <c r="U53" s="177"/>
      <c r="V53" s="177"/>
      <c r="W53" s="177"/>
      <c r="X53" s="177"/>
      <c r="Y53" s="172">
        <f>SUM(Y54,Y55,Y56)</f>
        <v>600000</v>
      </c>
      <c r="Z53" s="172">
        <f>SUM(Z54,Z55,Z56)</f>
        <v>412231.72</v>
      </c>
      <c r="AA53" s="172">
        <f>ROUND((Z53/Y53)*100,2)</f>
        <v>68.71</v>
      </c>
    </row>
    <row r="54" spans="1:27" ht="10.5" customHeight="1">
      <c r="A54" s="178"/>
      <c r="B54" s="179">
        <v>85121</v>
      </c>
      <c r="C54" s="180" t="s">
        <v>141</v>
      </c>
      <c r="D54" s="181">
        <v>607000</v>
      </c>
      <c r="E54" s="181">
        <v>417610.72</v>
      </c>
      <c r="F54" s="181">
        <f t="shared" si="2"/>
        <v>68.8</v>
      </c>
      <c r="G54" s="181">
        <v>7000</v>
      </c>
      <c r="H54" s="181">
        <v>5379</v>
      </c>
      <c r="I54" s="181">
        <f t="shared" si="3"/>
        <v>76.84</v>
      </c>
      <c r="J54" s="182"/>
      <c r="K54" s="182"/>
      <c r="L54" s="182"/>
      <c r="M54" s="181"/>
      <c r="N54" s="181"/>
      <c r="O54" s="181"/>
      <c r="P54" s="182">
        <v>5000</v>
      </c>
      <c r="Q54" s="182">
        <v>5000</v>
      </c>
      <c r="R54" s="181">
        <f>ROUND((Q54/P54)*100,2)</f>
        <v>100</v>
      </c>
      <c r="S54" s="182"/>
      <c r="T54" s="182"/>
      <c r="U54" s="182"/>
      <c r="V54" s="182"/>
      <c r="W54" s="182"/>
      <c r="X54" s="182"/>
      <c r="Y54" s="181">
        <v>600000</v>
      </c>
      <c r="Z54" s="181">
        <v>412231.72</v>
      </c>
      <c r="AA54" s="181">
        <f>ROUND((Z54/Y54)*100,2)</f>
        <v>68.71</v>
      </c>
    </row>
    <row r="55" spans="1:27" ht="14.25" customHeight="1">
      <c r="A55" s="178"/>
      <c r="B55" s="179">
        <v>85153</v>
      </c>
      <c r="C55" s="180" t="s">
        <v>142</v>
      </c>
      <c r="D55" s="181">
        <v>1200</v>
      </c>
      <c r="E55" s="181">
        <v>1200</v>
      </c>
      <c r="F55" s="181">
        <f t="shared" si="2"/>
        <v>100</v>
      </c>
      <c r="G55" s="181">
        <v>1200</v>
      </c>
      <c r="H55" s="181">
        <v>1200</v>
      </c>
      <c r="I55" s="181">
        <f t="shared" si="3"/>
        <v>100</v>
      </c>
      <c r="J55" s="182"/>
      <c r="K55" s="182"/>
      <c r="L55" s="182"/>
      <c r="M55" s="181"/>
      <c r="N55" s="181"/>
      <c r="O55" s="181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1"/>
    </row>
    <row r="56" spans="1:27" ht="8.25">
      <c r="A56" s="178"/>
      <c r="B56" s="179">
        <v>85154</v>
      </c>
      <c r="C56" s="180" t="s">
        <v>143</v>
      </c>
      <c r="D56" s="181">
        <v>32886</v>
      </c>
      <c r="E56" s="181">
        <v>32054.32</v>
      </c>
      <c r="F56" s="181">
        <f>ROUND((E56/D56)*100,2)</f>
        <v>97.47</v>
      </c>
      <c r="G56" s="181">
        <v>32886</v>
      </c>
      <c r="H56" s="181">
        <v>32054.32</v>
      </c>
      <c r="I56" s="181">
        <f>ROUND((H56/G56)*100,2)</f>
        <v>97.47</v>
      </c>
      <c r="J56" s="182">
        <v>4820</v>
      </c>
      <c r="K56" s="182">
        <v>4818</v>
      </c>
      <c r="L56" s="181">
        <f>ROUND((K56/J56)*100,2)</f>
        <v>99.96</v>
      </c>
      <c r="M56" s="182"/>
      <c r="N56" s="182"/>
      <c r="O56" s="182"/>
      <c r="P56" s="182">
        <v>1428</v>
      </c>
      <c r="Q56" s="182">
        <v>1428</v>
      </c>
      <c r="R56" s="181">
        <f>ROUND((Q56/P56)*100,2)</f>
        <v>100</v>
      </c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1:27" s="189" customFormat="1" ht="9.75">
      <c r="A57" s="195">
        <v>852</v>
      </c>
      <c r="B57" s="175"/>
      <c r="C57" s="176" t="s">
        <v>107</v>
      </c>
      <c r="D57" s="196">
        <f>SUM(D58,D60,D61,D62,D63,D64,D65,D59)</f>
        <v>2727750</v>
      </c>
      <c r="E57" s="196">
        <f>SUM(E58,E60,E61,E62,E63,E64,E65,E59)</f>
        <v>2708854.98</v>
      </c>
      <c r="F57" s="172">
        <f>ROUND((E57/D57)*100,2)</f>
        <v>99.31</v>
      </c>
      <c r="G57" s="196">
        <f>SUM(G58,G60,G61,G62,G63,G64,G65,G59)</f>
        <v>2727750</v>
      </c>
      <c r="H57" s="196">
        <f>SUM(H58,H60,H61,H62,H63,H64,H65,H59)</f>
        <v>2708854.98</v>
      </c>
      <c r="I57" s="172">
        <f>ROUND((H57/G57)*100,2)</f>
        <v>99.31</v>
      </c>
      <c r="J57" s="196">
        <f>SUM(J58,J60,J61,J62,J63,J64,J65,J59)</f>
        <v>220407</v>
      </c>
      <c r="K57" s="196">
        <f>SUM(K58,K60,K61,K62,K63,K64,K65,K59)</f>
        <v>219529.93</v>
      </c>
      <c r="L57" s="172">
        <f>ROUND((K57/J57)*100,2)</f>
        <v>99.6</v>
      </c>
      <c r="M57" s="196">
        <f>SUM(M58,M60,M61,M62,M63,M64,M65,M59)</f>
        <v>60318</v>
      </c>
      <c r="N57" s="196">
        <f>SUM(N58,N60,N61,N62,N63,N64,N65,N59)</f>
        <v>58060.99</v>
      </c>
      <c r="O57" s="172">
        <f>ROUND((N57/M57)*100,2)</f>
        <v>96.26</v>
      </c>
      <c r="P57" s="196"/>
      <c r="Q57" s="196"/>
      <c r="R57" s="172"/>
      <c r="S57" s="196"/>
      <c r="T57" s="196"/>
      <c r="U57" s="172"/>
      <c r="V57" s="196"/>
      <c r="W57" s="196"/>
      <c r="X57" s="172"/>
      <c r="Y57" s="196"/>
      <c r="Z57" s="196"/>
      <c r="AA57" s="172"/>
    </row>
    <row r="58" spans="1:27" s="186" customFormat="1" ht="10.5" customHeight="1">
      <c r="A58" s="197"/>
      <c r="B58" s="179">
        <v>85202</v>
      </c>
      <c r="C58" s="180" t="s">
        <v>144</v>
      </c>
      <c r="D58" s="198">
        <v>66000</v>
      </c>
      <c r="E58" s="181">
        <v>55081.26</v>
      </c>
      <c r="F58" s="181">
        <f>ROUND((E58/D58)*100,2)</f>
        <v>83.46</v>
      </c>
      <c r="G58" s="199">
        <v>66000</v>
      </c>
      <c r="H58" s="200">
        <v>55081.26</v>
      </c>
      <c r="I58" s="181">
        <f>ROUND((H58/G58)*100,2)</f>
        <v>83.46</v>
      </c>
      <c r="J58" s="198" t="s">
        <v>256</v>
      </c>
      <c r="K58" s="181"/>
      <c r="L58" s="181"/>
      <c r="M58" s="185"/>
      <c r="N58" s="185"/>
      <c r="O58" s="172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</row>
    <row r="59" spans="1:27" s="186" customFormat="1" ht="41.25" customHeight="1">
      <c r="A59" s="197"/>
      <c r="B59" s="179">
        <v>85212</v>
      </c>
      <c r="C59" s="180" t="s">
        <v>397</v>
      </c>
      <c r="D59" s="198">
        <v>1888905</v>
      </c>
      <c r="E59" s="181">
        <v>1885196.87</v>
      </c>
      <c r="F59" s="181">
        <f>ROUND((E59/D59)*100,2)</f>
        <v>99.8</v>
      </c>
      <c r="G59" s="199">
        <v>1888905</v>
      </c>
      <c r="H59" s="200">
        <v>1885196.87</v>
      </c>
      <c r="I59" s="181">
        <f>ROUND((H59/G59)*100,2)</f>
        <v>99.8</v>
      </c>
      <c r="J59" s="198">
        <v>36145</v>
      </c>
      <c r="K59" s="181">
        <v>35269.09</v>
      </c>
      <c r="L59" s="181">
        <f>ROUND((K59/J59)*100,2)</f>
        <v>97.58</v>
      </c>
      <c r="M59" s="182">
        <v>19613</v>
      </c>
      <c r="N59" s="182">
        <v>18621.71</v>
      </c>
      <c r="O59" s="181">
        <f aca="true" t="shared" si="4" ref="O59:O64">ROUND((N59/M59)*100,2)</f>
        <v>94.95</v>
      </c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</row>
    <row r="60" spans="1:27" ht="48.75" customHeight="1">
      <c r="A60" s="178"/>
      <c r="B60" s="179">
        <v>85213</v>
      </c>
      <c r="C60" s="180" t="s">
        <v>289</v>
      </c>
      <c r="D60" s="181">
        <v>6985</v>
      </c>
      <c r="E60" s="181">
        <v>5745.24</v>
      </c>
      <c r="F60" s="181">
        <f>ROUND((E60/D60)*100,2)</f>
        <v>82.25</v>
      </c>
      <c r="G60" s="181">
        <v>6985</v>
      </c>
      <c r="H60" s="181">
        <v>5745.24</v>
      </c>
      <c r="I60" s="181">
        <f>ROUND((H60/G60)*100,2)</f>
        <v>82.25</v>
      </c>
      <c r="J60" s="182"/>
      <c r="K60" s="182"/>
      <c r="L60" s="181"/>
      <c r="M60" s="182">
        <v>6985</v>
      </c>
      <c r="N60" s="182">
        <v>5745.24</v>
      </c>
      <c r="O60" s="181">
        <f t="shared" si="4"/>
        <v>82.25</v>
      </c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</row>
    <row r="61" spans="1:27" ht="26.25" customHeight="1">
      <c r="A61" s="178"/>
      <c r="B61" s="179">
        <v>85214</v>
      </c>
      <c r="C61" s="180" t="s">
        <v>245</v>
      </c>
      <c r="D61" s="181">
        <v>336389</v>
      </c>
      <c r="E61" s="181">
        <v>333504.71</v>
      </c>
      <c r="F61" s="181">
        <f aca="true" t="shared" si="5" ref="F61:F82">ROUND((E61/D61)*100,2)</f>
        <v>99.14</v>
      </c>
      <c r="G61" s="181">
        <v>336389</v>
      </c>
      <c r="H61" s="181">
        <v>333504.71</v>
      </c>
      <c r="I61" s="181">
        <f aca="true" t="shared" si="6" ref="I61:I71">ROUND((H61/G61)*100,2)</f>
        <v>99.14</v>
      </c>
      <c r="J61" s="182"/>
      <c r="K61" s="182"/>
      <c r="L61" s="182"/>
      <c r="M61" s="182"/>
      <c r="N61" s="182"/>
      <c r="O61" s="181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1:27" ht="12.75" customHeight="1" hidden="1">
      <c r="A62" s="178"/>
      <c r="B62" s="179">
        <v>85215</v>
      </c>
      <c r="C62" s="180" t="s">
        <v>145</v>
      </c>
      <c r="D62" s="181">
        <v>0</v>
      </c>
      <c r="E62" s="181">
        <v>0</v>
      </c>
      <c r="F62" s="181" t="e">
        <f t="shared" si="5"/>
        <v>#DIV/0!</v>
      </c>
      <c r="G62" s="181">
        <v>0</v>
      </c>
      <c r="H62" s="181">
        <v>0</v>
      </c>
      <c r="I62" s="181" t="e">
        <f t="shared" si="6"/>
        <v>#DIV/0!</v>
      </c>
      <c r="J62" s="182"/>
      <c r="K62" s="182"/>
      <c r="L62" s="182"/>
      <c r="M62" s="182"/>
      <c r="N62" s="182"/>
      <c r="O62" s="181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</row>
    <row r="63" spans="1:27" ht="10.5" customHeight="1">
      <c r="A63" s="178"/>
      <c r="B63" s="179">
        <v>85219</v>
      </c>
      <c r="C63" s="180" t="s">
        <v>117</v>
      </c>
      <c r="D63" s="181">
        <v>165873</v>
      </c>
      <c r="E63" s="181">
        <v>165812.25</v>
      </c>
      <c r="F63" s="181">
        <f t="shared" si="5"/>
        <v>99.96</v>
      </c>
      <c r="G63" s="181">
        <v>165873</v>
      </c>
      <c r="H63" s="181">
        <v>165812.25</v>
      </c>
      <c r="I63" s="181">
        <f t="shared" si="6"/>
        <v>99.96</v>
      </c>
      <c r="J63" s="181">
        <v>125744</v>
      </c>
      <c r="K63" s="181">
        <v>125743.14</v>
      </c>
      <c r="L63" s="181">
        <f>ROUND((K63/J63)*100,2)</f>
        <v>100</v>
      </c>
      <c r="M63" s="182">
        <v>23033</v>
      </c>
      <c r="N63" s="182">
        <v>23031.53</v>
      </c>
      <c r="O63" s="181">
        <f t="shared" si="4"/>
        <v>99.99</v>
      </c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</row>
    <row r="64" spans="1:27" ht="19.5" customHeight="1">
      <c r="A64" s="178"/>
      <c r="B64" s="179">
        <v>85228</v>
      </c>
      <c r="C64" s="180" t="s">
        <v>108</v>
      </c>
      <c r="D64" s="181">
        <v>74258</v>
      </c>
      <c r="E64" s="181">
        <v>74174.65</v>
      </c>
      <c r="F64" s="181">
        <f t="shared" si="5"/>
        <v>99.89</v>
      </c>
      <c r="G64" s="181">
        <v>74258</v>
      </c>
      <c r="H64" s="181">
        <v>74174.65</v>
      </c>
      <c r="I64" s="181">
        <f t="shared" si="6"/>
        <v>99.89</v>
      </c>
      <c r="J64" s="181">
        <v>58518</v>
      </c>
      <c r="K64" s="181">
        <v>58517.7</v>
      </c>
      <c r="L64" s="181">
        <f>ROUND((K64/J64)*100,2)</f>
        <v>100</v>
      </c>
      <c r="M64" s="182">
        <v>10687</v>
      </c>
      <c r="N64" s="182">
        <v>10662.51</v>
      </c>
      <c r="O64" s="181">
        <f t="shared" si="4"/>
        <v>99.77</v>
      </c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</row>
    <row r="65" spans="1:27" ht="18.75" customHeight="1">
      <c r="A65" s="178"/>
      <c r="B65" s="179">
        <v>85295</v>
      </c>
      <c r="C65" s="180" t="s">
        <v>97</v>
      </c>
      <c r="D65" s="181">
        <v>189340</v>
      </c>
      <c r="E65" s="181">
        <v>189340</v>
      </c>
      <c r="F65" s="181">
        <f t="shared" si="5"/>
        <v>100</v>
      </c>
      <c r="G65" s="181">
        <v>189340</v>
      </c>
      <c r="H65" s="181">
        <v>189340</v>
      </c>
      <c r="I65" s="181">
        <f t="shared" si="6"/>
        <v>100</v>
      </c>
      <c r="J65" s="182"/>
      <c r="K65" s="182"/>
      <c r="L65" s="182"/>
      <c r="M65" s="182"/>
      <c r="N65" s="182"/>
      <c r="O65" s="181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</row>
    <row r="66" spans="1:27" s="173" customFormat="1" ht="18" customHeight="1">
      <c r="A66" s="174">
        <v>853</v>
      </c>
      <c r="B66" s="175"/>
      <c r="C66" s="176" t="s">
        <v>261</v>
      </c>
      <c r="D66" s="172">
        <f>SUM(D67:D68)</f>
        <v>263084.99</v>
      </c>
      <c r="E66" s="172">
        <f>SUM(E67:E68)</f>
        <v>245551.38</v>
      </c>
      <c r="F66" s="172">
        <f t="shared" si="5"/>
        <v>93.34</v>
      </c>
      <c r="G66" s="172">
        <f>SUM(G67:G68)</f>
        <v>246312.99</v>
      </c>
      <c r="H66" s="172">
        <f>SUM(H67:H68)</f>
        <v>228787.47999999998</v>
      </c>
      <c r="I66" s="172">
        <f t="shared" si="6"/>
        <v>92.88</v>
      </c>
      <c r="J66" s="172">
        <f>SUM(J67:J68)</f>
        <v>139917</v>
      </c>
      <c r="K66" s="172">
        <f>SUM(K67:K68)</f>
        <v>136152.9</v>
      </c>
      <c r="L66" s="172">
        <f aca="true" t="shared" si="7" ref="L66:L71">ROUND((K66/J66)*100,2)</f>
        <v>97.31</v>
      </c>
      <c r="M66" s="172">
        <f>SUM(M67:M68)</f>
        <v>24423</v>
      </c>
      <c r="N66" s="172">
        <f>SUM(N67:N68)</f>
        <v>23157.79</v>
      </c>
      <c r="O66" s="172">
        <f aca="true" t="shared" si="8" ref="O66:O71">ROUND((N66/M66)*100,2)</f>
        <v>94.82</v>
      </c>
      <c r="P66" s="177"/>
      <c r="Q66" s="177"/>
      <c r="R66" s="177"/>
      <c r="S66" s="177"/>
      <c r="T66" s="177"/>
      <c r="U66" s="177"/>
      <c r="V66" s="177"/>
      <c r="W66" s="177"/>
      <c r="X66" s="177"/>
      <c r="Y66" s="172">
        <f>SUM(Y67:Y68)</f>
        <v>16772</v>
      </c>
      <c r="Z66" s="172">
        <f>SUM(Z67:Z68)</f>
        <v>16763.9</v>
      </c>
      <c r="AA66" s="172">
        <f>ROUND((Z66/Y66)*100,2)</f>
        <v>99.95</v>
      </c>
    </row>
    <row r="67" spans="1:27" ht="12.75" customHeight="1">
      <c r="A67" s="178"/>
      <c r="B67" s="179">
        <v>85333</v>
      </c>
      <c r="C67" s="180" t="s">
        <v>246</v>
      </c>
      <c r="D67" s="181">
        <v>137380</v>
      </c>
      <c r="E67" s="181">
        <v>129734.59</v>
      </c>
      <c r="F67" s="181">
        <f t="shared" si="5"/>
        <v>94.43</v>
      </c>
      <c r="G67" s="181">
        <v>137380</v>
      </c>
      <c r="H67" s="181">
        <v>129734.59</v>
      </c>
      <c r="I67" s="181">
        <f t="shared" si="6"/>
        <v>94.43</v>
      </c>
      <c r="J67" s="181">
        <v>108600</v>
      </c>
      <c r="K67" s="181">
        <v>104842.9</v>
      </c>
      <c r="L67" s="181">
        <f t="shared" si="7"/>
        <v>96.54</v>
      </c>
      <c r="M67" s="182">
        <v>18800</v>
      </c>
      <c r="N67" s="182">
        <v>17536.27</v>
      </c>
      <c r="O67" s="181">
        <f t="shared" si="8"/>
        <v>93.28</v>
      </c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</row>
    <row r="68" spans="1:27" ht="12.75" customHeight="1">
      <c r="A68" s="178"/>
      <c r="B68" s="179">
        <v>85395</v>
      </c>
      <c r="C68" s="180" t="s">
        <v>97</v>
      </c>
      <c r="D68" s="181">
        <v>125704.99</v>
      </c>
      <c r="E68" s="181">
        <v>115816.79</v>
      </c>
      <c r="F68" s="181">
        <f t="shared" si="5"/>
        <v>92.13</v>
      </c>
      <c r="G68" s="181">
        <v>108932.99</v>
      </c>
      <c r="H68" s="181">
        <v>99052.89</v>
      </c>
      <c r="I68" s="181">
        <f t="shared" si="6"/>
        <v>90.93</v>
      </c>
      <c r="J68" s="181">
        <v>31317</v>
      </c>
      <c r="K68" s="181">
        <v>31310</v>
      </c>
      <c r="L68" s="181">
        <f t="shared" si="7"/>
        <v>99.98</v>
      </c>
      <c r="M68" s="182">
        <v>5623</v>
      </c>
      <c r="N68" s="182">
        <v>5621.52</v>
      </c>
      <c r="O68" s="181">
        <f t="shared" si="8"/>
        <v>99.97</v>
      </c>
      <c r="P68" s="182"/>
      <c r="Q68" s="182"/>
      <c r="R68" s="182"/>
      <c r="S68" s="182"/>
      <c r="T68" s="182"/>
      <c r="U68" s="182"/>
      <c r="V68" s="182"/>
      <c r="W68" s="182"/>
      <c r="X68" s="182"/>
      <c r="Y68" s="182">
        <v>16772</v>
      </c>
      <c r="Z68" s="182">
        <v>16763.9</v>
      </c>
      <c r="AA68" s="172">
        <f>ROUND((Z68/Y68)*100,2)</f>
        <v>99.95</v>
      </c>
    </row>
    <row r="69" spans="1:27" s="173" customFormat="1" ht="13.5" customHeight="1">
      <c r="A69" s="191">
        <v>854</v>
      </c>
      <c r="B69" s="192"/>
      <c r="C69" s="176" t="s">
        <v>109</v>
      </c>
      <c r="D69" s="177">
        <f>SUM(D70,D71,D72)</f>
        <v>460495.75</v>
      </c>
      <c r="E69" s="177">
        <f>SUM(E70,E71,E72)</f>
        <v>386138.32</v>
      </c>
      <c r="F69" s="172">
        <f t="shared" si="5"/>
        <v>83.85</v>
      </c>
      <c r="G69" s="177">
        <f>SUM(G70,G71,G72)</f>
        <v>460495.75</v>
      </c>
      <c r="H69" s="177">
        <f>SUM(H70,H71,H72)</f>
        <v>386138.32</v>
      </c>
      <c r="I69" s="172">
        <f t="shared" si="6"/>
        <v>83.85</v>
      </c>
      <c r="J69" s="177">
        <f>SUM(J70,J71,J72)</f>
        <v>35995.44</v>
      </c>
      <c r="K69" s="177">
        <f>SUM(K70,K71,K72)</f>
        <v>35795.2</v>
      </c>
      <c r="L69" s="172">
        <f t="shared" si="7"/>
        <v>99.44</v>
      </c>
      <c r="M69" s="177">
        <f>SUM(M70,M71,M72)</f>
        <v>5498.3099999999995</v>
      </c>
      <c r="N69" s="177">
        <f>SUM(N70,N71,N72)</f>
        <v>5460.02</v>
      </c>
      <c r="O69" s="172">
        <f t="shared" si="8"/>
        <v>99.3</v>
      </c>
      <c r="P69" s="177"/>
      <c r="Q69" s="177"/>
      <c r="R69" s="177"/>
      <c r="S69" s="177"/>
      <c r="T69" s="177"/>
      <c r="U69" s="177"/>
      <c r="V69" s="177"/>
      <c r="W69" s="177"/>
      <c r="X69" s="177"/>
      <c r="Y69" s="177">
        <f>SUM(Y70,Y72)</f>
        <v>0</v>
      </c>
      <c r="Z69" s="177">
        <f>SUM(Z70,Z72)</f>
        <v>0</v>
      </c>
      <c r="AA69" s="172">
        <v>0</v>
      </c>
    </row>
    <row r="70" spans="1:27" ht="12.75" customHeight="1">
      <c r="A70" s="193"/>
      <c r="B70" s="194">
        <v>85401</v>
      </c>
      <c r="C70" s="180" t="s">
        <v>110</v>
      </c>
      <c r="D70" s="182">
        <v>47367</v>
      </c>
      <c r="E70" s="182">
        <v>47361.51</v>
      </c>
      <c r="F70" s="181">
        <f t="shared" si="5"/>
        <v>99.99</v>
      </c>
      <c r="G70" s="182">
        <v>47367</v>
      </c>
      <c r="H70" s="182">
        <v>47361.51</v>
      </c>
      <c r="I70" s="181">
        <f t="shared" si="6"/>
        <v>99.99</v>
      </c>
      <c r="J70" s="182">
        <v>21938</v>
      </c>
      <c r="K70" s="182">
        <v>21937.76</v>
      </c>
      <c r="L70" s="181">
        <f t="shared" si="7"/>
        <v>100</v>
      </c>
      <c r="M70" s="182">
        <v>4299</v>
      </c>
      <c r="N70" s="182">
        <v>4295.71</v>
      </c>
      <c r="O70" s="181">
        <f t="shared" si="8"/>
        <v>99.92</v>
      </c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1"/>
    </row>
    <row r="71" spans="1:27" ht="16.5" customHeight="1">
      <c r="A71" s="193"/>
      <c r="B71" s="194">
        <v>85415</v>
      </c>
      <c r="C71" s="180" t="s">
        <v>225</v>
      </c>
      <c r="D71" s="182">
        <v>412921.75</v>
      </c>
      <c r="E71" s="182">
        <v>338569.81</v>
      </c>
      <c r="F71" s="181">
        <f t="shared" si="5"/>
        <v>81.99</v>
      </c>
      <c r="G71" s="182">
        <v>412921.75</v>
      </c>
      <c r="H71" s="182">
        <v>338569.81</v>
      </c>
      <c r="I71" s="181">
        <f t="shared" si="6"/>
        <v>81.99</v>
      </c>
      <c r="J71" s="182">
        <v>14057.44</v>
      </c>
      <c r="K71" s="182">
        <v>13857.44</v>
      </c>
      <c r="L71" s="181">
        <f t="shared" si="7"/>
        <v>98.58</v>
      </c>
      <c r="M71" s="182">
        <v>1199.31</v>
      </c>
      <c r="N71" s="182">
        <v>1164.31</v>
      </c>
      <c r="O71" s="182">
        <f t="shared" si="8"/>
        <v>97.08</v>
      </c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1"/>
    </row>
    <row r="72" spans="1:27" ht="17.25" customHeight="1">
      <c r="A72" s="193"/>
      <c r="B72" s="194">
        <v>85446</v>
      </c>
      <c r="C72" s="180" t="s">
        <v>139</v>
      </c>
      <c r="D72" s="182">
        <v>207</v>
      </c>
      <c r="E72" s="182">
        <v>207</v>
      </c>
      <c r="F72" s="181">
        <f t="shared" si="5"/>
        <v>100</v>
      </c>
      <c r="G72" s="182">
        <v>207</v>
      </c>
      <c r="H72" s="182">
        <v>207</v>
      </c>
      <c r="I72" s="181">
        <f aca="true" t="shared" si="9" ref="I72:I82">ROUND((H72/G72)*100,2)</f>
        <v>100</v>
      </c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</row>
    <row r="73" spans="1:27" s="173" customFormat="1" ht="19.5">
      <c r="A73" s="174">
        <v>900</v>
      </c>
      <c r="B73" s="175"/>
      <c r="C73" s="176" t="s">
        <v>121</v>
      </c>
      <c r="D73" s="172">
        <f>SUM(D74,D75,D76,D77,D78)</f>
        <v>410500</v>
      </c>
      <c r="E73" s="172">
        <f>SUM(E74,E75,E76,E77,E78)</f>
        <v>343888.19</v>
      </c>
      <c r="F73" s="172">
        <f t="shared" si="5"/>
        <v>83.77</v>
      </c>
      <c r="G73" s="172">
        <f>SUM(G74,G75,G76,G77,G78)</f>
        <v>220500</v>
      </c>
      <c r="H73" s="172">
        <f>SUM(H74,H75,H76,H77,H78)</f>
        <v>202074.23</v>
      </c>
      <c r="I73" s="172">
        <f t="shared" si="9"/>
        <v>91.64</v>
      </c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2">
        <f>SUM(Y74,Y77,Y78)</f>
        <v>190000</v>
      </c>
      <c r="Z73" s="172">
        <f>SUM(Z74,Z77,Z78)</f>
        <v>141813.96</v>
      </c>
      <c r="AA73" s="172">
        <f>ROUND((Z73/Y73)*100,2)</f>
        <v>74.64</v>
      </c>
    </row>
    <row r="74" spans="1:27" ht="8.25">
      <c r="A74" s="178"/>
      <c r="B74" s="179">
        <v>90001</v>
      </c>
      <c r="C74" s="180" t="s">
        <v>122</v>
      </c>
      <c r="D74" s="181">
        <v>30012</v>
      </c>
      <c r="E74" s="181">
        <v>11.16</v>
      </c>
      <c r="F74" s="181">
        <f t="shared" si="5"/>
        <v>0.04</v>
      </c>
      <c r="G74" s="181">
        <v>12</v>
      </c>
      <c r="H74" s="181">
        <v>11.16</v>
      </c>
      <c r="I74" s="181">
        <f t="shared" si="9"/>
        <v>93</v>
      </c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1">
        <v>30000</v>
      </c>
      <c r="Z74" s="181">
        <v>0</v>
      </c>
      <c r="AA74" s="181">
        <f>ROUND((Z74/Y74)*100,2)</f>
        <v>0</v>
      </c>
    </row>
    <row r="75" spans="1:27" ht="7.5" customHeight="1">
      <c r="A75" s="178"/>
      <c r="B75" s="179">
        <v>90002</v>
      </c>
      <c r="C75" s="180" t="s">
        <v>147</v>
      </c>
      <c r="D75" s="181">
        <v>2573</v>
      </c>
      <c r="E75" s="181">
        <v>2571.6</v>
      </c>
      <c r="F75" s="181">
        <f t="shared" si="5"/>
        <v>99.95</v>
      </c>
      <c r="G75" s="181">
        <v>2573</v>
      </c>
      <c r="H75" s="181">
        <v>2571.6</v>
      </c>
      <c r="I75" s="181">
        <f t="shared" si="9"/>
        <v>99.95</v>
      </c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1"/>
      <c r="Z75" s="182"/>
      <c r="AA75" s="181"/>
    </row>
    <row r="76" spans="1:27" ht="8.25">
      <c r="A76" s="178"/>
      <c r="B76" s="179">
        <v>90003</v>
      </c>
      <c r="C76" s="180" t="s">
        <v>247</v>
      </c>
      <c r="D76" s="181">
        <v>8000</v>
      </c>
      <c r="E76" s="181">
        <v>5462.24</v>
      </c>
      <c r="F76" s="181">
        <f t="shared" si="5"/>
        <v>68.28</v>
      </c>
      <c r="G76" s="181">
        <v>8000</v>
      </c>
      <c r="H76" s="181">
        <v>5462.24</v>
      </c>
      <c r="I76" s="181">
        <f t="shared" si="9"/>
        <v>68.28</v>
      </c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1"/>
      <c r="Z76" s="181"/>
      <c r="AA76" s="181"/>
    </row>
    <row r="77" spans="1:27" ht="8.25">
      <c r="A77" s="178"/>
      <c r="B77" s="179">
        <v>90015</v>
      </c>
      <c r="C77" s="180" t="s">
        <v>248</v>
      </c>
      <c r="D77" s="181">
        <v>354500</v>
      </c>
      <c r="E77" s="181">
        <v>321531.43</v>
      </c>
      <c r="F77" s="181">
        <f t="shared" si="5"/>
        <v>90.7</v>
      </c>
      <c r="G77" s="181">
        <v>194500</v>
      </c>
      <c r="H77" s="181">
        <v>179717.47</v>
      </c>
      <c r="I77" s="181">
        <f t="shared" si="9"/>
        <v>92.4</v>
      </c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1">
        <v>160000</v>
      </c>
      <c r="Z77" s="181">
        <v>141813.96</v>
      </c>
      <c r="AA77" s="181">
        <f>ROUND((Z77/Y77)*100,2)</f>
        <v>88.63</v>
      </c>
    </row>
    <row r="78" spans="1:27" ht="8.25">
      <c r="A78" s="178"/>
      <c r="B78" s="179">
        <v>90095</v>
      </c>
      <c r="C78" s="180" t="s">
        <v>186</v>
      </c>
      <c r="D78" s="181">
        <v>15415</v>
      </c>
      <c r="E78" s="181">
        <v>14311.76</v>
      </c>
      <c r="F78" s="181">
        <f t="shared" si="5"/>
        <v>92.84</v>
      </c>
      <c r="G78" s="181">
        <v>15415</v>
      </c>
      <c r="H78" s="181">
        <v>14311.76</v>
      </c>
      <c r="I78" s="181">
        <f t="shared" si="9"/>
        <v>92.84</v>
      </c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</row>
    <row r="79" spans="1:27" s="173" customFormat="1" ht="19.5">
      <c r="A79" s="174">
        <v>921</v>
      </c>
      <c r="B79" s="175"/>
      <c r="C79" s="176" t="s">
        <v>148</v>
      </c>
      <c r="D79" s="172">
        <f>SUM(D80,D81,D82,D83)</f>
        <v>112300</v>
      </c>
      <c r="E79" s="172">
        <f>SUM(E80,E81,E82,E83)</f>
        <v>98412.26000000001</v>
      </c>
      <c r="F79" s="172">
        <f t="shared" si="5"/>
        <v>87.63</v>
      </c>
      <c r="G79" s="172">
        <f>SUM(G80,G81,G82,G83)</f>
        <v>97300</v>
      </c>
      <c r="H79" s="172">
        <f>SUM(H80,H81,H82,H83)</f>
        <v>90482.26000000001</v>
      </c>
      <c r="I79" s="172">
        <f t="shared" si="9"/>
        <v>92.99</v>
      </c>
      <c r="J79" s="177">
        <f>SUM(J80,J81,J82)</f>
        <v>3000</v>
      </c>
      <c r="K79" s="177">
        <f>SUM(K80,K81,K82)</f>
        <v>2870</v>
      </c>
      <c r="L79" s="172">
        <f>ROUND((K79/J79)*100,2)</f>
        <v>95.67</v>
      </c>
      <c r="M79" s="177">
        <f>SUM(M80,M81,M82)</f>
        <v>1300</v>
      </c>
      <c r="N79" s="177">
        <f>SUM(N80,N81,N82)</f>
        <v>362.4</v>
      </c>
      <c r="O79" s="172">
        <f>ROUND((N79/M79)*100,2)</f>
        <v>27.88</v>
      </c>
      <c r="P79" s="172">
        <f>SUM(P80,P81,P82,P83)</f>
        <v>54500</v>
      </c>
      <c r="Q79" s="172">
        <f>SUM(Q80,Q81,Q82,Q83)</f>
        <v>54500</v>
      </c>
      <c r="R79" s="172">
        <f>ROUND((Q79/P79)*100,2)</f>
        <v>100</v>
      </c>
      <c r="S79" s="177"/>
      <c r="T79" s="177"/>
      <c r="U79" s="177"/>
      <c r="V79" s="177"/>
      <c r="W79" s="177"/>
      <c r="X79" s="177"/>
      <c r="Y79" s="172">
        <f>SUM(Y80,Y81,Y82,Y83)</f>
        <v>15000</v>
      </c>
      <c r="Z79" s="172">
        <f>SUM(Z80,Z81,Z82,Z83)</f>
        <v>7930</v>
      </c>
      <c r="AA79" s="172">
        <f>ROUND((Z79/Y79)*100,2)</f>
        <v>52.87</v>
      </c>
    </row>
    <row r="80" spans="1:27" ht="12.75" customHeight="1">
      <c r="A80" s="178"/>
      <c r="B80" s="179">
        <v>92105</v>
      </c>
      <c r="C80" s="180" t="s">
        <v>149</v>
      </c>
      <c r="D80" s="181">
        <v>46200</v>
      </c>
      <c r="E80" s="181">
        <v>34677.73</v>
      </c>
      <c r="F80" s="181">
        <f t="shared" si="5"/>
        <v>75.06</v>
      </c>
      <c r="G80" s="181">
        <v>31200</v>
      </c>
      <c r="H80" s="181">
        <v>26747.73</v>
      </c>
      <c r="I80" s="181">
        <f t="shared" si="9"/>
        <v>85.73</v>
      </c>
      <c r="J80" s="182">
        <v>3000</v>
      </c>
      <c r="K80" s="182">
        <v>2870</v>
      </c>
      <c r="L80" s="181">
        <f>ROUND((K80/J80)*100,2)</f>
        <v>95.67</v>
      </c>
      <c r="M80" s="182">
        <v>1300</v>
      </c>
      <c r="N80" s="182">
        <v>362.4</v>
      </c>
      <c r="O80" s="181">
        <f>ROUND((N80/M80)*100,2)</f>
        <v>27.88</v>
      </c>
      <c r="P80" s="182">
        <v>6000</v>
      </c>
      <c r="Q80" s="182">
        <v>6000</v>
      </c>
      <c r="R80" s="181">
        <f>ROUND((Q80/P80)*100,2)</f>
        <v>100</v>
      </c>
      <c r="S80" s="182"/>
      <c r="T80" s="182"/>
      <c r="U80" s="182"/>
      <c r="V80" s="182"/>
      <c r="W80" s="182"/>
      <c r="X80" s="182"/>
      <c r="Y80" s="182">
        <v>15000</v>
      </c>
      <c r="Z80" s="182">
        <v>7930</v>
      </c>
      <c r="AA80" s="172">
        <f>ROUND((Z80/Y80)*100,2)</f>
        <v>52.87</v>
      </c>
    </row>
    <row r="81" spans="1:27" ht="14.25" customHeight="1">
      <c r="A81" s="178"/>
      <c r="B81" s="179">
        <v>92109</v>
      </c>
      <c r="C81" s="180" t="s">
        <v>259</v>
      </c>
      <c r="D81" s="181">
        <v>17600</v>
      </c>
      <c r="E81" s="181">
        <v>15234.53</v>
      </c>
      <c r="F81" s="181">
        <f t="shared" si="5"/>
        <v>86.56</v>
      </c>
      <c r="G81" s="181">
        <v>17600</v>
      </c>
      <c r="H81" s="181">
        <v>15234.53</v>
      </c>
      <c r="I81" s="181">
        <f t="shared" si="9"/>
        <v>86.56</v>
      </c>
      <c r="J81" s="182"/>
      <c r="K81" s="182"/>
      <c r="L81" s="181"/>
      <c r="M81" s="182"/>
      <c r="N81" s="182"/>
      <c r="O81" s="182"/>
      <c r="P81" s="182"/>
      <c r="Q81" s="182"/>
      <c r="R81" s="172"/>
      <c r="S81" s="182"/>
      <c r="T81" s="182"/>
      <c r="U81" s="182"/>
      <c r="V81" s="182"/>
      <c r="W81" s="182"/>
      <c r="X81" s="182"/>
      <c r="Y81" s="182"/>
      <c r="Z81" s="182"/>
      <c r="AA81" s="182"/>
    </row>
    <row r="82" spans="1:27" ht="11.25" customHeight="1">
      <c r="A82" s="178"/>
      <c r="B82" s="179">
        <v>92116</v>
      </c>
      <c r="C82" s="180" t="s">
        <v>150</v>
      </c>
      <c r="D82" s="181">
        <v>48500</v>
      </c>
      <c r="E82" s="181">
        <v>48500</v>
      </c>
      <c r="F82" s="181">
        <f t="shared" si="5"/>
        <v>100</v>
      </c>
      <c r="G82" s="181">
        <v>48500</v>
      </c>
      <c r="H82" s="181">
        <v>48500</v>
      </c>
      <c r="I82" s="181">
        <f t="shared" si="9"/>
        <v>100</v>
      </c>
      <c r="J82" s="181"/>
      <c r="K82" s="181"/>
      <c r="L82" s="181"/>
      <c r="M82" s="182"/>
      <c r="N82" s="182"/>
      <c r="O82" s="181"/>
      <c r="P82" s="182">
        <v>48500</v>
      </c>
      <c r="Q82" s="182">
        <v>48500</v>
      </c>
      <c r="R82" s="181">
        <f>ROUND((Q82/P82)*100,2)</f>
        <v>100</v>
      </c>
      <c r="S82" s="182"/>
      <c r="T82" s="182"/>
      <c r="U82" s="182"/>
      <c r="V82" s="182"/>
      <c r="W82" s="182"/>
      <c r="X82" s="182"/>
      <c r="Y82" s="181"/>
      <c r="Z82" s="181"/>
      <c r="AA82" s="181"/>
    </row>
    <row r="83" spans="1:27" ht="14.25" customHeight="1" hidden="1">
      <c r="A83" s="178"/>
      <c r="B83" s="179">
        <v>92195</v>
      </c>
      <c r="C83" s="180" t="s">
        <v>97</v>
      </c>
      <c r="D83" s="181">
        <v>0</v>
      </c>
      <c r="E83" s="182">
        <v>0</v>
      </c>
      <c r="F83" s="181">
        <v>0</v>
      </c>
      <c r="G83" s="182">
        <v>0</v>
      </c>
      <c r="H83" s="182">
        <v>0</v>
      </c>
      <c r="I83" s="181">
        <v>0</v>
      </c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1"/>
      <c r="Z83" s="182"/>
      <c r="AA83" s="181"/>
    </row>
    <row r="84" spans="1:27" s="173" customFormat="1" ht="12.75" customHeight="1">
      <c r="A84" s="174">
        <v>926</v>
      </c>
      <c r="B84" s="175"/>
      <c r="C84" s="176" t="s">
        <v>151</v>
      </c>
      <c r="D84" s="172">
        <f>SUM(D85:D85)</f>
        <v>38900</v>
      </c>
      <c r="E84" s="172">
        <f>SUM(E85:E85)</f>
        <v>36222.38</v>
      </c>
      <c r="F84" s="172">
        <f>ROUND((E84/D84)*100,2)</f>
        <v>93.12</v>
      </c>
      <c r="G84" s="172">
        <f>SUM(G85:G85)</f>
        <v>38900</v>
      </c>
      <c r="H84" s="172">
        <f>SUM(H85:H85)</f>
        <v>36222.38</v>
      </c>
      <c r="I84" s="172">
        <f>ROUND((H84/G84)*100,2)</f>
        <v>93.12</v>
      </c>
      <c r="J84" s="177"/>
      <c r="K84" s="177"/>
      <c r="L84" s="177"/>
      <c r="M84" s="172"/>
      <c r="N84" s="172"/>
      <c r="O84" s="172"/>
      <c r="P84" s="172">
        <f>SUM(P85:P85)</f>
        <v>12000</v>
      </c>
      <c r="Q84" s="172">
        <f>SUM(Q85:Q85)</f>
        <v>12000</v>
      </c>
      <c r="R84" s="172">
        <f>ROUND((Q84/P84)*100,2)</f>
        <v>100</v>
      </c>
      <c r="S84" s="177"/>
      <c r="T84" s="177"/>
      <c r="U84" s="177"/>
      <c r="V84" s="177"/>
      <c r="W84" s="177"/>
      <c r="X84" s="177"/>
      <c r="Y84" s="177"/>
      <c r="Z84" s="177"/>
      <c r="AA84" s="177"/>
    </row>
    <row r="85" spans="1:27" ht="16.5">
      <c r="A85" s="178"/>
      <c r="B85" s="179">
        <v>92605</v>
      </c>
      <c r="C85" s="180" t="s">
        <v>260</v>
      </c>
      <c r="D85" s="181">
        <v>38900</v>
      </c>
      <c r="E85" s="181">
        <v>36222.38</v>
      </c>
      <c r="F85" s="181">
        <f>ROUND((E85/D85)*100,2)</f>
        <v>93.12</v>
      </c>
      <c r="G85" s="181">
        <v>38900</v>
      </c>
      <c r="H85" s="181">
        <v>36222.38</v>
      </c>
      <c r="I85" s="181">
        <f>ROUND((H85/G85)*100,2)</f>
        <v>93.12</v>
      </c>
      <c r="J85" s="182"/>
      <c r="K85" s="182"/>
      <c r="L85" s="182"/>
      <c r="M85" s="181"/>
      <c r="N85" s="181"/>
      <c r="O85" s="181"/>
      <c r="P85" s="182">
        <v>12000</v>
      </c>
      <c r="Q85" s="182">
        <v>12000</v>
      </c>
      <c r="R85" s="181">
        <f>ROUND((Q85/P85)*100,2)</f>
        <v>100</v>
      </c>
      <c r="S85" s="182"/>
      <c r="T85" s="182"/>
      <c r="U85" s="182"/>
      <c r="V85" s="182"/>
      <c r="W85" s="182"/>
      <c r="X85" s="182"/>
      <c r="Y85" s="182"/>
      <c r="Z85" s="182"/>
      <c r="AA85" s="182"/>
    </row>
    <row r="86" spans="1:27" s="201" customFormat="1" ht="9.75">
      <c r="A86" s="500" t="s">
        <v>370</v>
      </c>
      <c r="B86" s="501"/>
      <c r="C86" s="502"/>
      <c r="D86" s="235">
        <f>SUM(D9,D13,D15,D20,D22,D25,D31,D33,D38,D40,D42,D44,D53,D57,D66,D69,D73,D79,D84)</f>
        <v>12634872.74</v>
      </c>
      <c r="E86" s="235">
        <f>SUM(E9,E13,E15,E20,E22,E25,E31,E33,E38,E40,E42,E44,E53,E57,E66,E69,E73,E79,E84)</f>
        <v>11787700.900000002</v>
      </c>
      <c r="F86" s="172">
        <f>ROUND((E86/D86)*100,2)</f>
        <v>93.29</v>
      </c>
      <c r="G86" s="235">
        <f>SUM(G9,G13,G15,G20,G22,G25,G31,G33,G38,G40,G42,G44,G53,G57,G66,G69,G73,G79,G84)</f>
        <v>11473508.74</v>
      </c>
      <c r="H86" s="235">
        <f>SUM(H9,H13,H15,H20,H22,H25,H31,H33,H38,H40,H42,H44,H53,H57,H66,H69,H73,H79,H84)</f>
        <v>11032291.710000003</v>
      </c>
      <c r="I86" s="172">
        <f>ROUND((H86/G86)*100,2)</f>
        <v>96.15</v>
      </c>
      <c r="J86" s="235">
        <f>SUM(J9,J13,J15,J20,J22,J25,J31,J33,J38,J40,J42,J44,J53,J57,J66,J69,J73,J79,J84)</f>
        <v>4503187.090000001</v>
      </c>
      <c r="K86" s="235">
        <f>SUM(K9,K13,K15,K20,K22,K25,K31,K33,K38,K40,K42,K44,K53,K57,K66,K69,K73,K79,K84)</f>
        <v>4488460.99</v>
      </c>
      <c r="L86" s="172">
        <f>ROUND((K86/J86)*100,2)</f>
        <v>99.67</v>
      </c>
      <c r="M86" s="235">
        <f>SUM(M9,M13,M15,M20,M22,M25,M31,M33,M38,M40,M42,M44,M53,M57,M66,M69,M73,M79,M84)</f>
        <v>838714.31</v>
      </c>
      <c r="N86" s="235">
        <f>SUM(N9,N13,N15,N20,N22,N25,N31,N33,N38,N40,N42,N44,N53,N57,N66,N69,N73,N79,N84)</f>
        <v>816946.9200000002</v>
      </c>
      <c r="O86" s="172">
        <f>ROUND((N86/M86)*100,2)</f>
        <v>97.4</v>
      </c>
      <c r="P86" s="235">
        <f>SUM(P9,P13,P15,P20,P22,P25,P31,P33,P38,P40,P42,P44,P53,P57,P66,P69,P73,P79,P84)</f>
        <v>135336</v>
      </c>
      <c r="Q86" s="235">
        <f>SUM(Q9,Q13,Q15,Q20,Q22,Q25,Q31,Q33,Q38,Q40,Q42,Q44,Q53,Q57,Q66,Q69,Q73,Q79,Q84)</f>
        <v>135046.44</v>
      </c>
      <c r="R86" s="172">
        <f>ROUND((Q86/P86)*100,2)</f>
        <v>99.79</v>
      </c>
      <c r="S86" s="235">
        <f>SUM(S9,S13,S15,S20,S22,S25,S31,S33,S38,S40,S42,S44,S53,S57,S66,S69,S73,S79,S84)</f>
        <v>0</v>
      </c>
      <c r="T86" s="235">
        <f>SUM(T9,T13,T15,T20,T22,T25,T31,T33,T38,T40,T42,T44,T53,T57,T66,T69,T73,T79,T84)</f>
        <v>0</v>
      </c>
      <c r="U86" s="172">
        <v>0</v>
      </c>
      <c r="V86" s="235">
        <f>SUM(V9,V13,V15,V20,V22,V25,V31,V33,V38,V40,V42,V44,V53,V57,V66,V69,V73,V79,V84)</f>
        <v>0</v>
      </c>
      <c r="W86" s="235">
        <f>SUM(W9,W13,W15,W20,W22,W25,W31,W33,W38,W40,W42,W44,W53,W57,W66,W69,W73,W79,W84)</f>
        <v>0</v>
      </c>
      <c r="X86" s="172">
        <v>0</v>
      </c>
      <c r="Y86" s="235">
        <f>SUM(Y9,Y13,Y15,Y20,Y22,Y25,Y31,Y33,Y38,Y40,Y42,Y44,Y53,Y57,Y66,Y69,Y73,Y79,Y84)</f>
        <v>1161364</v>
      </c>
      <c r="Z86" s="235">
        <f>SUM(Z9,Z13,Z15,Z20,Z22,Z25,Z31,Z33,Z38,Z40,Z42,Z44,Z53,Z57,Z66,Z69,Z73,Z79,Z84)</f>
        <v>755409.19</v>
      </c>
      <c r="AA86" s="172">
        <f>ROUND((Z86/Y86)*100,2)</f>
        <v>65.04</v>
      </c>
    </row>
    <row r="88" ht="8.25">
      <c r="R88" s="205" t="s">
        <v>256</v>
      </c>
    </row>
    <row r="89" ht="8.25">
      <c r="N89" s="205" t="s">
        <v>256</v>
      </c>
    </row>
    <row r="90" spans="16:19" ht="8.25">
      <c r="P90" s="205" t="s">
        <v>256</v>
      </c>
      <c r="S90" s="205" t="s">
        <v>256</v>
      </c>
    </row>
    <row r="106" ht="7.5" customHeight="1"/>
    <row r="107" ht="11.25" customHeight="1"/>
    <row r="108" ht="2.25" customHeight="1"/>
    <row r="109" ht="4.5" customHeight="1"/>
  </sheetData>
  <mergeCells count="15">
    <mergeCell ref="D3:AA3"/>
    <mergeCell ref="P6:R6"/>
    <mergeCell ref="A86:C86"/>
    <mergeCell ref="A3:A7"/>
    <mergeCell ref="C3:C7"/>
    <mergeCell ref="B3:B7"/>
    <mergeCell ref="Y4:AA6"/>
    <mergeCell ref="D4:F6"/>
    <mergeCell ref="V6:X6"/>
    <mergeCell ref="G4:X4"/>
    <mergeCell ref="G5:I6"/>
    <mergeCell ref="S6:U6"/>
    <mergeCell ref="J6:L6"/>
    <mergeCell ref="M6:O6"/>
    <mergeCell ref="J5:X5"/>
  </mergeCells>
  <printOptions/>
  <pageMargins left="0" right="0" top="1.1811023622047245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2009-03-10T14:01:22Z</cp:lastPrinted>
  <dcterms:created xsi:type="dcterms:W3CDTF">1998-12-09T13:02:10Z</dcterms:created>
  <dcterms:modified xsi:type="dcterms:W3CDTF">2009-04-14T07:45:13Z</dcterms:modified>
  <cp:category/>
  <cp:version/>
  <cp:contentType/>
  <cp:contentStatus/>
</cp:coreProperties>
</file>