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0" activeTab="9"/>
  </bookViews>
  <sheets>
    <sheet name="ZAŁ 3a" sheetId="1" r:id="rId1"/>
    <sheet name="ZAŁ 4a" sheetId="2" r:id="rId2"/>
    <sheet name="ZAŁ 4" sheetId="3" r:id="rId3"/>
    <sheet name="ZAŁ 8" sheetId="4" r:id="rId4"/>
    <sheet name="ZAŁ 7" sheetId="5" r:id="rId5"/>
    <sheet name="ZAŁ 2" sheetId="6" r:id="rId6"/>
    <sheet name="ZAŁ 1" sheetId="7" r:id="rId7"/>
    <sheet name="ZAŁ 3" sheetId="8" r:id="rId8"/>
    <sheet name="ZAŁ 5 " sheetId="9" r:id="rId9"/>
    <sheet name="ZAŁ 6" sheetId="10" r:id="rId10"/>
    <sheet name="ZAŁ 9" sheetId="11" r:id="rId11"/>
    <sheet name="ZAŁ 10" sheetId="12" r:id="rId12"/>
    <sheet name="ZAŁ 11" sheetId="13" r:id="rId13"/>
  </sheets>
  <definedNames>
    <definedName name="_xlnm.Print_Titles" localSheetId="6">'ZAŁ 1'!$3:$4</definedName>
    <definedName name="_xlnm.Print_Titles" localSheetId="11">'ZAŁ 10'!$4:$5</definedName>
    <definedName name="_xlnm.Print_Titles" localSheetId="5">'ZAŁ 2'!$3:$8</definedName>
    <definedName name="_xlnm.Print_Titles" localSheetId="7">'ZAŁ 3'!$3:$9</definedName>
    <definedName name="_xlnm.Print_Titles" localSheetId="4">'ZAŁ 7'!$3:$7</definedName>
    <definedName name="_xlnm.Print_Titles" localSheetId="3">'ZAŁ 8'!$3:$7</definedName>
  </definedNames>
  <calcPr fullCalcOnLoad="1"/>
</workbook>
</file>

<file path=xl/sharedStrings.xml><?xml version="1.0" encoding="utf-8"?>
<sst xmlns="http://schemas.openxmlformats.org/spreadsheetml/2006/main" count="764" uniqueCount="386">
  <si>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</si>
  <si>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</si>
  <si>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</si>
  <si>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</si>
  <si>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</si>
  <si>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</si>
  <si>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</si>
  <si>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</si>
  <si>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</si>
  <si>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</si>
  <si>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</si>
  <si>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</si>
  <si>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</si>
  <si>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</si>
  <si>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</si>
  <si>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</si>
  <si>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</si>
  <si>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</si>
  <si>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</si>
  <si>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</si>
  <si>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</si>
  <si>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</si>
  <si>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</si>
  <si>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</si>
  <si>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</si>
  <si>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</si>
  <si>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</si>
  <si>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</si>
  <si>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</si>
  <si>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</si>
  <si>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</si>
  <si>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</si>
  <si>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</si>
  <si>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</si>
  <si>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</si>
  <si>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</si>
  <si>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</si>
  <si>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</si>
  <si>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</si>
  <si>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</si>
  <si>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</si>
  <si>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</si>
  <si>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</si>
  <si>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</si>
  <si>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</si>
  <si>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</si>
  <si>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</si>
  <si>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</si>
  <si>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</si>
  <si>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</si>
  <si>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</si>
  <si>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</si>
  <si>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</si>
  <si>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</si>
  <si>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</si>
  <si>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</si>
  <si>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</si>
  <si>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</si>
  <si>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</si>
  <si>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</si>
  <si>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</si>
  <si>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</si>
  <si>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</si>
  <si>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</si>
  <si>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</si>
  <si>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</si>
  <si>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</si>
  <si>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</si>
  <si>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</si>
  <si>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</si>
  <si>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</si>
  <si>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</si>
  <si>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</si>
  <si>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</si>
  <si>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</si>
  <si>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</si>
  <si>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</si>
  <si>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</si>
  <si>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</si>
  <si>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</si>
  <si>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</si>
  <si>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</si>
  <si>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</si>
  <si>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</si>
  <si>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</si>
  <si>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</si>
  <si>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</si>
  <si>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</si>
  <si>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</si>
  <si>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</si>
  <si>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</si>
  <si>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</si>
  <si>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</si>
  <si>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</si>
  <si>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</si>
  <si>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</si>
  <si>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</si>
  <si>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</si>
  <si>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</si>
  <si>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</si>
  <si>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</si>
  <si>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</si>
  <si>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</si>
  <si>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</si>
  <si>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</si>
  <si>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</si>
  <si>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</si>
  <si>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</si>
  <si>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</si>
  <si>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</si>
  <si>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</si>
  <si>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</si>
  <si>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</si>
  <si>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</si>
  <si>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</si>
  <si>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</si>
  <si>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</si>
  <si>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</si>
  <si>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</si>
  <si>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</si>
  <si>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</si>
  <si>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</si>
  <si>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</si>
  <si>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</si>
  <si>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</si>
  <si>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</si>
  <si>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</si>
  <si>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Rolnictwo ekologiczne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</si>
  <si>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</si>
  <si>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</si>
  <si>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</si>
  <si>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</si>
  <si>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</si>
  <si>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</si>
  <si>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</si>
  <si>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</si>
  <si>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</si>
  <si>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</si>
  <si>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</si>
  <si>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</si>
  <si>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</si>
  <si>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</si>
  <si>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</si>
  <si>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</si>
  <si>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</si>
  <si>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</si>
  <si>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</si>
  <si>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</si>
  <si>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</si>
  <si>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</si>
  <si>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</si>
  <si>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</si>
  <si>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</si>
  <si>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</si>
  <si>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</si>
  <si>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Podatek od posiadania psów</t>
  </si>
  <si>
    <t>Wpływy z usług (odpłatność za żywienie)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</si>
  <si>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</si>
  <si>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</si>
  <si>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</si>
  <si>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</si>
  <si>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</si>
  <si>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</si>
  <si>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Świadczenia rodzinne, zaliczka alimentacyjna oraz składki na ubezpieczenia emerytalne i rentowe z ubezpieczenia społecznego</t>
  </si>
  <si>
    <t>Urząd Gminy</t>
  </si>
  <si>
    <t>Składka na "Utylizator"</t>
  </si>
  <si>
    <t>Konkursy ekologiczne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</si>
  <si>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</si>
  <si>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</si>
  <si>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</si>
  <si>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 xml:space="preserve"> </t>
  </si>
  <si>
    <t>Dział klasy-fikacji</t>
  </si>
  <si>
    <t>Źródło dochodów (paragrafy klasyfikacji)</t>
  </si>
  <si>
    <t>% wyk.</t>
  </si>
  <si>
    <t>DYSPONENT GŁÓWNY</t>
  </si>
  <si>
    <t>Plan wg uchwały budżetowej Nr V/29/2003 z dnia 27 marca 2003 r.</t>
  </si>
  <si>
    <t>Zmiana uchwałą Nr VII/37/2003 z dnia 19 maja 2003 r.</t>
  </si>
  <si>
    <t>Zmiana uchwałą Nr VIII/41/2003 z dnia 17 czerwca 2003 r.</t>
  </si>
  <si>
    <t>Poprawka do  uchwały Nr VIII/41/2003 z dnia 17 czerwca 2003 r. z dnia 27 czerwca 2003 r.</t>
  </si>
  <si>
    <t>Zmiana uchwałą Nr IX/47/2003 z dnia 27 sierpnia 2003 r.</t>
  </si>
  <si>
    <t>Zmiana Zarządzeniem Wójta Nr 23/2003 z dnia 11 września 2003r.</t>
  </si>
  <si>
    <t>Zmiana Zarządzeniem Wójta Nr 24/2003 z dnia 25 września 2003r.</t>
  </si>
  <si>
    <t>Zmiana uchwałą Nr X/51/2003 z dnia 22 października 2003 r.</t>
  </si>
  <si>
    <t>Zmiana uchwałą Nr XI/55/2003 z dnia 26 listopada 2003 r .</t>
  </si>
  <si>
    <t>Zmiana uchwałą Nr XII/60/2003 z dnia 15 grudnia 2003 r .</t>
  </si>
  <si>
    <t>Zmiana uchwałą Nr XIII/68/2003  z 29 grudnia 2003 r.</t>
  </si>
  <si>
    <t>I. DOCHODY WŁASNE GMINY</t>
  </si>
  <si>
    <t xml:space="preserve">Wpływy ze sprzedaży składników majątkowych </t>
  </si>
  <si>
    <t>Odsetki od nieterminowych wpłat  z tytułu podatków i opłat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</si>
  <si>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</si>
  <si>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</si>
  <si>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</si>
  <si>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</si>
  <si>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</si>
  <si>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</si>
  <si>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</si>
  <si>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</si>
  <si>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</si>
  <si>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</si>
  <si>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</si>
  <si>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</si>
  <si>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</si>
  <si>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</si>
  <si>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</si>
  <si>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</si>
  <si>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</si>
  <si>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</si>
  <si>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</si>
  <si>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</si>
  <si>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</si>
  <si>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</si>
  <si>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Świadczenia rodzinne zaliczka alimentacyjna oraz składki na ubezpieczenia emerytalne i rentowe z ubezpieczenia społecznego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</si>
  <si>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</si>
  <si>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</si>
  <si>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</si>
  <si>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</si>
  <si>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</si>
  <si>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</si>
  <si>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</si>
  <si>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</si>
  <si>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</si>
  <si>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</si>
  <si>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</si>
  <si>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</si>
  <si>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</si>
  <si>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</si>
  <si>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</si>
  <si>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</si>
  <si>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</si>
  <si>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</si>
  <si>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</si>
  <si>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</si>
  <si>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>Dotacje otrzymane z funduszy celowych na finansowanie lub dofinansowanie kosztówrealizacji inwestycji i zakupów inwestycyjnych jednostek sektora finansów publicznych</t>
  </si>
  <si>
    <t xml:space="preserve">   RAZEM DOTACJE Z FUNDUSZY CELOWYCH</t>
  </si>
  <si>
    <t>VI. ŚRODKI NA DOFINANSOWANIE ZADAŃ WŁASNYCH J.S.T. POZYSKANE Z INNYCH ŹRÓDEŁ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</si>
  <si>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</si>
  <si>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</si>
  <si>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</si>
  <si>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 xml:space="preserve">RAZEM ŚRODKI POZYSKANE Z INNYCH  ŹRÓDEŁ 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</si>
  <si>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</si>
  <si>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</si>
  <si>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</si>
  <si>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</si>
  <si>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</si>
  <si>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</si>
  <si>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</si>
  <si>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</si>
  <si>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>Rady gmin (miast i miast na prawach powiatu</t>
  </si>
  <si>
    <t>Urzędy gmin (miast i miast na prawach powiatu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</si>
  <si>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</si>
  <si>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</si>
  <si>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</si>
  <si>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</si>
  <si>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</si>
  <si>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</si>
  <si>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</si>
  <si>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</si>
  <si>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</si>
  <si>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Plan dotacji </t>
  </si>
  <si>
    <t xml:space="preserve">Wykonanie dotacji </t>
  </si>
  <si>
    <t>Plan dotacji</t>
  </si>
  <si>
    <t>Wykonanie dotacji</t>
  </si>
  <si>
    <t>Wykonanie przychodów i wydatków Gminnego Funduszu</t>
  </si>
  <si>
    <t>`</t>
  </si>
  <si>
    <t>Załącznik Nr 7</t>
  </si>
  <si>
    <t>w  złotych</t>
  </si>
  <si>
    <t>Domy i ośrodki kultury, świetlice                 i kluby</t>
  </si>
  <si>
    <t>Zadania w zakresie kultury fizycznej             i sportu</t>
  </si>
  <si>
    <t>Pozostałe zadania w zakresia polityki społecznej</t>
  </si>
  <si>
    <t>Wykonanie w roku  budżetowym</t>
  </si>
  <si>
    <t>Wykonanie w roku budżetowym</t>
  </si>
  <si>
    <t>wydatki z tytułu poręczeń i gwarancji</t>
  </si>
  <si>
    <t xml:space="preserve">wynagrodzenia </t>
  </si>
  <si>
    <t>pochodne od wynagrodzeń</t>
  </si>
  <si>
    <t>dotacje</t>
  </si>
  <si>
    <t>Załącznik Nr 5</t>
  </si>
  <si>
    <t>wydatki na obsługę długu     ( odsetki)</t>
  </si>
  <si>
    <t>wydatki z tytułu poręczeń       i gwarancji</t>
  </si>
  <si>
    <t>wydatki na obsługę długu        ( odsetki)</t>
  </si>
  <si>
    <t>Załącznik Nr 3</t>
  </si>
  <si>
    <t>Załącznik Nr 8</t>
  </si>
  <si>
    <t>Załącznik Nr 10</t>
  </si>
  <si>
    <t>Załącznik Nr 11</t>
  </si>
  <si>
    <t>Dochody jednostek samorządu terytorialnego związane z realizacją zadań z zakresu administracji rządowej oraz innych zadań zleconych ustawami</t>
  </si>
  <si>
    <t>DOCHODY BUDŻETU ZA I PÓŁROCZE 2008  ROKU</t>
  </si>
  <si>
    <t>Plan po zmianach 2008</t>
  </si>
  <si>
    <t>Wykonanie 2008</t>
  </si>
  <si>
    <t>PLAN I WYKONANIE  WYDATKÓW W I PÓŁROCZU 2008 r.</t>
  </si>
  <si>
    <t xml:space="preserve">Lokalny transport zbiorowy </t>
  </si>
  <si>
    <t>Drogi publiczne powiatowe</t>
  </si>
  <si>
    <t>Komendy wojewódzkie Policji</t>
  </si>
  <si>
    <t>Zarządzanie kryzysowe</t>
  </si>
  <si>
    <t>Ogółem za I półrocze 2008 r.</t>
  </si>
  <si>
    <t>Plan roku budżetowego 2008 (9+10+11+12)</t>
  </si>
  <si>
    <t>Przychody i rozchody budżetu za I półrocze 2008 r.</t>
  </si>
  <si>
    <t>Ogółem za I półrocze 2008</t>
  </si>
  <si>
    <t>Dotacje podmiotowe w 2008 r.</t>
  </si>
  <si>
    <t>Dotacje celowe na zadania własne gminy realizowane przez podmioty należące
i nienależące do sektora finansów publicznych w 2008 r.</t>
  </si>
  <si>
    <t>Ochrony Środowiska i Gospodarki Wodnej w 2008 r.</t>
  </si>
  <si>
    <t>Stan środków obrotowych na koniec I półrocza 2008 r.</t>
  </si>
  <si>
    <t>OGÓŁEM   ZA I PÓŁROCZE 2008</t>
  </si>
  <si>
    <t>Dochody i wydatki związane z realizacją zadań z zakresu administracji rzadowej i innych zadań zleconych odrębnymi ustawami w 2008 r.</t>
  </si>
  <si>
    <t>Dochody i wydatki związane z realizacją zadań realizowanych na podstawie porozumień (umów) między jednostkami samorządu terytorialnego w 2008 r.</t>
  </si>
  <si>
    <t>OGÓŁEM WYDATKI BUDŻETU ZA I PÓŁROCZE 2008</t>
  </si>
  <si>
    <t xml:space="preserve">Składki na ubezp. zdr. opłacane za osoby pobierające niektóre świadcz. z pomocy społ., niektóre świadczenia rodzinne oraz za osoby uczestniczące w zajęciach w centrum intergacji społecznej  </t>
  </si>
  <si>
    <t>wydatki poniesione do 31.12.2007 r.</t>
  </si>
  <si>
    <t>plan roku budżetowego 2008 (10+11+12+13)</t>
  </si>
  <si>
    <t>2010 r.</t>
  </si>
  <si>
    <t>wydatki do poniesienia po 2010 roku</t>
  </si>
  <si>
    <t>wydatki na obsługę długu               ( odsetki)</t>
  </si>
  <si>
    <t>Załącznik Nr 6</t>
  </si>
  <si>
    <t>RAZEM WYKONANIE DOCHODÓW ZA I PÓŁROCZE 2008 ROKU</t>
  </si>
  <si>
    <t xml:space="preserve">Wpłaty z tytułu odpłatnego nabycia prawa własności oraz prawa użytkowania wieczystego nieruchomości </t>
  </si>
  <si>
    <t>V. DOTACJE CELOWE OTRZYMANE Z FUNDUSZY CELOWYCH</t>
  </si>
  <si>
    <t xml:space="preserve">Pozostałe odsetki </t>
  </si>
  <si>
    <t>Urzędy gmin ( miast i miast na prawach powiatu)</t>
  </si>
  <si>
    <t>Dochody od osób prawnych, od osób fizycznych i od innych jednostek nieposiadających osobowości prawnej oraz wydatki związane z ich poborem</t>
  </si>
  <si>
    <t xml:space="preserve">Wpływy z opłat za wydawanie zezwoleń na sprzedaż alkoholu 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</si>
  <si>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</si>
  <si>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</si>
  <si>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</si>
  <si>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</si>
  <si>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</si>
  <si>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Dotacja celowa przekazana dla powiatu na inwestycje i zakupy inwestycyjne realizowane na podstawie porozumień (umów) między jednostkami samorządu terytorialnego- " Przebudowa parkingu przy drodze powiatowej nr 0557T w Skarżysku Kościelnym" - obok cmentarza.</t>
  </si>
  <si>
    <t>Dotacja celowa przekazana gminie na zadania bieżące realizowane na podstawie porozumień (umów) między jednostkami samorządu terytorialnego - współdziałanie z miastem Kielce w zakresie funkcjonowania Izby Wytrzeźwień w Kielcach</t>
  </si>
  <si>
    <t>Dotacja celowa z budżetu na finansowanie lub dofinansowanie zadań   - propagowanie tradycji i kultury naszego regionu, organizacja dożynek i festynów gminnych- Stowarzyszenie Ochotniczej Straży Pożarnej w Lipowym Polu</t>
  </si>
  <si>
    <t>Dotacja celowa z budżetu na finansowanie lub dofinansowanie zadań   - organizacja imprez, zawodów i turniejów sportowych i rekreacyjnych o zasięgu gminnym, oraz zadań z zakresu reprezentowania Gminy na zewnątrz w turniejach i zawodach sportowych- Gminny Ludowy Klub Sportowy "GROM" w Skarżysku Kościelnym</t>
  </si>
  <si>
    <t xml:space="preserve">Dotacja celowa z budżetu na finansowanie lub dofinansowanie zadań- organizacja imprez, zawodów, turniejów sportowych i rekreacyjnych o zasięgu gminnym oraz zadań z zakresu reprezentowania Gminy na zewnątrz w turniejach i zawodach sprtowych- Stowarzyszenie "Nasza Gmina", organizacja pozarządowa z siedzibą w Skarżysku Kościelnym </t>
  </si>
  <si>
    <t>Dotacja celowa z budżetu na finansowanie lub dofinansowanie zadań - organizacja imprez, zawodów, turniejów sportowych i rekreacyjnych o zasięgu gminnym oraz zadań z zakresu reprezentowania Gminy na zewnątrz w turniejach i zawodach sportowych- Gminne Zrzeszenie " Ludowe Zespoły Sportowe" w Skarżysku Kościelnym</t>
  </si>
  <si>
    <t>Dotacja celowa z budżetu na finansowanie lub dofinansowanie zadań - propagowanie tradycji i kultury naszego regionu, organizacja dożyneki festynów gminnych - Stowarzyszenie "Nasza Gmina", organizacja pozarządowa z siedzibą w Skarżysku Kościelnym</t>
  </si>
  <si>
    <t>Przebudowa drogi gminnej w miesjcowości Skarżysko Kościelne- ulica Polna i dojazd do ulicy Południowej (lata 2008-2010)</t>
  </si>
  <si>
    <t>Przebudowa drogi gminnej w miejscowości Kierz Niedźwiedzi -droga relacji Kierz Niedźwiedzi- Gąsawy Rządowe (lata 2008-2009)</t>
  </si>
  <si>
    <t>Przebudowa drogi gminnej w miejscowości Majków, ulica Św. Anny (lata 2008-2010)</t>
  </si>
  <si>
    <t>Urząd Gminy- informatyzacja urzędu (lata 2008-2009)</t>
  </si>
  <si>
    <t>Rozbudowa Szkoły Podstawowej w Grzybowej Górze (lata 2006-2009)</t>
  </si>
  <si>
    <t>Termomodernizacja budynków oświatowych (lata 2008-2010)</t>
  </si>
  <si>
    <t>Budowa Centrum Kulturalno-Oświatowego i Sportowego przy Szkole Podstawowej w Kierzu Niedźwiedzim (lata 2007-2009)</t>
  </si>
  <si>
    <t>Przebudowa i rozbudowa budynku SPZOZ w Skarżysku Kościelnym (lata 2006-2010)</t>
  </si>
  <si>
    <t>Limity wydatków na wieloletnie programy inwestycyjne w latach 2008 - 2010</t>
  </si>
  <si>
    <t xml:space="preserve">Wydatki na wniesienie wkładu do spółek prawa handlowego w 2008r. </t>
  </si>
  <si>
    <t>Wydatki na wniesienie wkładów do MPWiK Sp. z o.o. w Skarżysku-Kamiennej na realizację zadania " Budowa i modernizacja kanalizacji sanitarnej w Skarżysku-Kamiennej i Skarżysku Kościelnym"</t>
  </si>
  <si>
    <t>Inne zmniejszenia</t>
  </si>
  <si>
    <t>Zakup worków</t>
  </si>
  <si>
    <t>Dotacja podmiotowa dla SPZOZ na realizację programu " Profilaktyka fluorkowa u dzieci"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</si>
  <si>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</si>
  <si>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</si>
  <si>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</si>
  <si>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</si>
  <si>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</si>
  <si>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</si>
  <si>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</si>
  <si>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</si>
  <si>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</si>
  <si>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</si>
  <si>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</si>
  <si>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</si>
  <si>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</si>
  <si>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</si>
  <si>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</si>
  <si>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</si>
  <si>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</si>
  <si>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</si>
  <si>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</si>
  <si>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</si>
  <si>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</si>
  <si>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źródło</t>
  </si>
  <si>
    <t>kwota</t>
  </si>
  <si>
    <t>po 2010 roku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</si>
  <si>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</si>
  <si>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</si>
  <si>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</si>
  <si>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</si>
  <si>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</si>
  <si>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Działanie: 2.1- Zwiększenie dostępu do edukacji - promocja kształcenia przez całe życie</t>
  </si>
  <si>
    <t>Projekt: "Świętokrzyska Kuźnia Pomysłów"</t>
  </si>
  <si>
    <t xml:space="preserve">Program:   Program Narodów Zjednoczonych ds.. Rozwoju "UNDP"- Rzeczpospolita Internetowa </t>
  </si>
  <si>
    <t>Projekt: "Świętokrzyskie sercu bliskie"</t>
  </si>
  <si>
    <t>Załącznik Nr 4a</t>
  </si>
  <si>
    <t>Załącznik Nr 4</t>
  </si>
  <si>
    <t>Zadania inwestycyjne roczne w 2008 r.</t>
  </si>
  <si>
    <t>Wykup nieruchomości niezabudowanej  w Majkowie dla potrzeb budowy kanalizacji</t>
  </si>
  <si>
    <t xml:space="preserve">Zakup mapy do celów zarządzania kryzysowego w wersji elektronicznej </t>
  </si>
  <si>
    <t>Budowa oświetlenia ulicznego</t>
  </si>
  <si>
    <t>Załącznik Nr 3a</t>
  </si>
  <si>
    <t>Plan wydatków</t>
  </si>
  <si>
    <t>Wpływy z opłat za zarząd, użytkowanie i użytkowanie wieczyste nieruchomości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</si>
</sst>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169" fontId="17" fillId="0" borderId="10" xfId="0" applyNumberFormat="1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170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2" fontId="17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68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2" fontId="22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69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" fontId="28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168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169" fontId="28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24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168" fontId="25" fillId="0" borderId="2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32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/>
    </xf>
    <xf numFmtId="3" fontId="54" fillId="0" borderId="20" xfId="0" applyNumberFormat="1" applyFont="1" applyBorder="1" applyAlignment="1">
      <alignment/>
    </xf>
    <xf numFmtId="0" fontId="54" fillId="0" borderId="20" xfId="0" applyFont="1" applyBorder="1" applyAlignment="1" quotePrefix="1">
      <alignment/>
    </xf>
    <xf numFmtId="0" fontId="54" fillId="0" borderId="19" xfId="0" applyFont="1" applyBorder="1" applyAlignment="1">
      <alignment/>
    </xf>
    <xf numFmtId="0" fontId="54" fillId="0" borderId="19" xfId="0" applyFont="1" applyBorder="1" applyAlignment="1" quotePrefix="1">
      <alignment/>
    </xf>
    <xf numFmtId="3" fontId="54" fillId="0" borderId="19" xfId="0" applyNumberFormat="1" applyFont="1" applyBorder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wrapText="1"/>
    </xf>
    <xf numFmtId="3" fontId="54" fillId="0" borderId="14" xfId="0" applyNumberFormat="1" applyFont="1" applyBorder="1" applyAlignment="1">
      <alignment/>
    </xf>
    <xf numFmtId="0" fontId="54" fillId="0" borderId="20" xfId="0" applyFont="1" applyBorder="1" applyAlignment="1">
      <alignment wrapText="1"/>
    </xf>
    <xf numFmtId="0" fontId="53" fillId="0" borderId="20" xfId="0" applyFont="1" applyBorder="1" applyAlignment="1" quotePrefix="1">
      <alignment/>
    </xf>
    <xf numFmtId="0" fontId="53" fillId="0" borderId="20" xfId="0" applyFont="1" applyBorder="1" applyAlignment="1" quotePrefix="1">
      <alignment wrapText="1"/>
    </xf>
    <xf numFmtId="0" fontId="54" fillId="0" borderId="20" xfId="0" applyFont="1" applyBorder="1" applyAlignment="1" quotePrefix="1">
      <alignment wrapText="1"/>
    </xf>
    <xf numFmtId="0" fontId="53" fillId="0" borderId="19" xfId="0" applyFont="1" applyBorder="1" applyAlignment="1" quotePrefix="1">
      <alignment wrapText="1"/>
    </xf>
    <xf numFmtId="0" fontId="54" fillId="0" borderId="19" xfId="0" applyFont="1" applyBorder="1" applyAlignment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54" fillId="0" borderId="23" xfId="0" applyNumberFormat="1" applyFont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25" xfId="0" applyNumberFormat="1" applyFont="1" applyBorder="1" applyAlignment="1">
      <alignment/>
    </xf>
    <xf numFmtId="3" fontId="54" fillId="0" borderId="26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3" fontId="54" fillId="0" borderId="27" xfId="0" applyNumberFormat="1" applyFont="1" applyBorder="1" applyAlignment="1">
      <alignment/>
    </xf>
    <xf numFmtId="4" fontId="32" fillId="0" borderId="14" xfId="0" applyNumberFormat="1" applyFont="1" applyFill="1" applyBorder="1" applyAlignment="1">
      <alignment wrapText="1"/>
    </xf>
    <xf numFmtId="0" fontId="54" fillId="0" borderId="28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4" fontId="32" fillId="0" borderId="20" xfId="0" applyNumberFormat="1" applyFont="1" applyFill="1" applyBorder="1" applyAlignment="1">
      <alignment wrapText="1"/>
    </xf>
    <xf numFmtId="4" fontId="32" fillId="0" borderId="19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32" fillId="0" borderId="27" xfId="0" applyNumberFormat="1" applyFont="1" applyFill="1" applyBorder="1" applyAlignment="1">
      <alignment wrapText="1"/>
    </xf>
    <xf numFmtId="4" fontId="3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1" fontId="13" fillId="0" borderId="10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wrapText="1"/>
    </xf>
    <xf numFmtId="4" fontId="26" fillId="0" borderId="21" xfId="0" applyNumberFormat="1" applyFont="1" applyFill="1" applyBorder="1" applyAlignment="1">
      <alignment horizontal="center" wrapText="1"/>
    </xf>
    <xf numFmtId="4" fontId="26" fillId="0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3" fillId="0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26" fillId="0" borderId="27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34" fillId="0" borderId="3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169" fontId="24" fillId="0" borderId="29" xfId="0" applyNumberFormat="1" applyFont="1" applyFill="1" applyBorder="1" applyAlignment="1">
      <alignment horizontal="center" vertical="center"/>
    </xf>
    <xf numFmtId="169" fontId="24" fillId="0" borderId="21" xfId="0" applyNumberFormat="1" applyFont="1" applyFill="1" applyBorder="1" applyAlignment="1">
      <alignment horizontal="center" vertical="center"/>
    </xf>
    <xf numFmtId="169" fontId="24" fillId="0" borderId="30" xfId="0" applyNumberFormat="1" applyFont="1" applyFill="1" applyBorder="1" applyAlignment="1">
      <alignment horizontal="center" vertical="center"/>
    </xf>
    <xf numFmtId="169" fontId="26" fillId="0" borderId="14" xfId="0" applyNumberFormat="1" applyFont="1" applyFill="1" applyBorder="1" applyAlignment="1">
      <alignment horizontal="center" vertical="center" wrapText="1"/>
    </xf>
    <xf numFmtId="169" fontId="26" fillId="0" borderId="20" xfId="0" applyNumberFormat="1" applyFont="1" applyFill="1" applyBorder="1" applyAlignment="1">
      <alignment horizontal="center" vertical="center" wrapText="1"/>
    </xf>
    <xf numFmtId="169" fontId="26" fillId="0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68" fontId="26" fillId="0" borderId="14" xfId="0" applyNumberFormat="1" applyFont="1" applyFill="1" applyBorder="1" applyAlignment="1">
      <alignment horizontal="center" vertical="center" wrapText="1"/>
    </xf>
    <xf numFmtId="168" fontId="26" fillId="0" borderId="20" xfId="0" applyNumberFormat="1" applyFont="1" applyFill="1" applyBorder="1" applyAlignment="1">
      <alignment horizontal="center" vertical="center" wrapText="1"/>
    </xf>
    <xf numFmtId="168" fontId="26" fillId="0" borderId="19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1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wrapText="1"/>
    </xf>
    <xf numFmtId="0" fontId="7" fillId="0" borderId="32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10" xfId="0" applyFont="1" applyBorder="1" applyAlignment="1">
      <alignment/>
    </xf>
    <xf numFmtId="0" fontId="15" fillId="0" borderId="29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wrapText="1"/>
    </xf>
    <xf numFmtId="0" fontId="15" fillId="0" borderId="29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29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6">
      <selection activeCell="I16" sqref="I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ht="12.75">
      <c r="K1" s="276" t="s">
        <v>383</v>
      </c>
    </row>
    <row r="2" spans="1:13" ht="18">
      <c r="A2" s="359" t="s">
        <v>379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" t="s">
        <v>41</v>
      </c>
    </row>
    <row r="4" spans="1:13" s="254" customFormat="1" ht="19.5" customHeight="1">
      <c r="A4" s="360" t="s">
        <v>57</v>
      </c>
      <c r="B4" s="360" t="s">
        <v>2</v>
      </c>
      <c r="C4" s="360" t="s">
        <v>40</v>
      </c>
      <c r="D4" s="355" t="s">
        <v>93</v>
      </c>
      <c r="E4" s="355" t="s">
        <v>58</v>
      </c>
      <c r="F4" s="355" t="s">
        <v>65</v>
      </c>
      <c r="G4" s="355"/>
      <c r="H4" s="355"/>
      <c r="I4" s="355"/>
      <c r="J4" s="355"/>
      <c r="K4" s="355"/>
      <c r="L4" s="355"/>
      <c r="M4" s="355" t="s">
        <v>62</v>
      </c>
    </row>
    <row r="5" spans="1:13" s="254" customFormat="1" ht="19.5" customHeight="1">
      <c r="A5" s="360"/>
      <c r="B5" s="360"/>
      <c r="C5" s="360"/>
      <c r="D5" s="355"/>
      <c r="E5" s="355"/>
      <c r="F5" s="355" t="s">
        <v>293</v>
      </c>
      <c r="G5" s="356" t="s">
        <v>270</v>
      </c>
      <c r="H5" s="356" t="s">
        <v>242</v>
      </c>
      <c r="I5" s="355" t="s">
        <v>15</v>
      </c>
      <c r="J5" s="355"/>
      <c r="K5" s="355"/>
      <c r="L5" s="355"/>
      <c r="M5" s="355"/>
    </row>
    <row r="6" spans="1:13" s="254" customFormat="1" ht="29.25" customHeight="1">
      <c r="A6" s="360"/>
      <c r="B6" s="360"/>
      <c r="C6" s="360"/>
      <c r="D6" s="355"/>
      <c r="E6" s="355"/>
      <c r="F6" s="355"/>
      <c r="G6" s="357"/>
      <c r="H6" s="357"/>
      <c r="I6" s="355" t="s">
        <v>74</v>
      </c>
      <c r="J6" s="355" t="s">
        <v>67</v>
      </c>
      <c r="K6" s="355" t="s">
        <v>76</v>
      </c>
      <c r="L6" s="355" t="s">
        <v>68</v>
      </c>
      <c r="M6" s="355"/>
    </row>
    <row r="7" spans="1:13" s="254" customFormat="1" ht="19.5" customHeight="1">
      <c r="A7" s="360"/>
      <c r="B7" s="360"/>
      <c r="C7" s="360"/>
      <c r="D7" s="355"/>
      <c r="E7" s="355"/>
      <c r="F7" s="355"/>
      <c r="G7" s="357"/>
      <c r="H7" s="357"/>
      <c r="I7" s="355"/>
      <c r="J7" s="355"/>
      <c r="K7" s="355"/>
      <c r="L7" s="355"/>
      <c r="M7" s="355"/>
    </row>
    <row r="8" spans="1:13" s="254" customFormat="1" ht="19.5" customHeight="1">
      <c r="A8" s="360"/>
      <c r="B8" s="360"/>
      <c r="C8" s="360"/>
      <c r="D8" s="355"/>
      <c r="E8" s="355"/>
      <c r="F8" s="355"/>
      <c r="G8" s="358"/>
      <c r="H8" s="358"/>
      <c r="I8" s="355"/>
      <c r="J8" s="355"/>
      <c r="K8" s="355"/>
      <c r="L8" s="355"/>
      <c r="M8" s="355"/>
    </row>
    <row r="9" spans="1:13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3" ht="129" customHeight="1">
      <c r="A10" s="23" t="s">
        <v>10</v>
      </c>
      <c r="B10" s="11">
        <v>700</v>
      </c>
      <c r="C10" s="11">
        <v>70005</v>
      </c>
      <c r="D10" s="40" t="s">
        <v>380</v>
      </c>
      <c r="E10" s="41"/>
      <c r="F10" s="311">
        <v>17000</v>
      </c>
      <c r="G10" s="311">
        <v>0</v>
      </c>
      <c r="H10" s="239">
        <f>ROUND((G10/F10)*100,2)</f>
        <v>0</v>
      </c>
      <c r="I10" s="311">
        <v>17000</v>
      </c>
      <c r="J10" s="11"/>
      <c r="K10" s="26" t="s">
        <v>63</v>
      </c>
      <c r="L10" s="11"/>
      <c r="M10" s="11" t="s">
        <v>164</v>
      </c>
    </row>
    <row r="11" spans="1:13" ht="51">
      <c r="A11" s="23" t="s">
        <v>11</v>
      </c>
      <c r="B11" s="12">
        <v>754</v>
      </c>
      <c r="C11" s="12">
        <v>75421</v>
      </c>
      <c r="D11" s="27" t="s">
        <v>381</v>
      </c>
      <c r="E11" s="12"/>
      <c r="F11" s="312">
        <v>8000</v>
      </c>
      <c r="G11" s="312">
        <v>0</v>
      </c>
      <c r="H11" s="239">
        <f>ROUND((G11/F11)*100,2)</f>
        <v>0</v>
      </c>
      <c r="I11" s="312">
        <v>8000</v>
      </c>
      <c r="J11" s="12"/>
      <c r="K11" s="27" t="s">
        <v>63</v>
      </c>
      <c r="L11" s="12"/>
      <c r="M11" s="11" t="s">
        <v>164</v>
      </c>
    </row>
    <row r="12" spans="1:13" ht="51">
      <c r="A12" s="23" t="s">
        <v>12</v>
      </c>
      <c r="B12" s="11">
        <v>900</v>
      </c>
      <c r="C12" s="11">
        <v>90015</v>
      </c>
      <c r="D12" s="40" t="s">
        <v>382</v>
      </c>
      <c r="E12" s="12"/>
      <c r="F12" s="312">
        <v>50000</v>
      </c>
      <c r="G12" s="312">
        <v>48849.96</v>
      </c>
      <c r="H12" s="239">
        <f>ROUND((G12/F12)*100,2)</f>
        <v>97.7</v>
      </c>
      <c r="I12" s="312">
        <v>50000</v>
      </c>
      <c r="J12" s="12"/>
      <c r="K12" s="28" t="s">
        <v>63</v>
      </c>
      <c r="L12" s="12"/>
      <c r="M12" s="11" t="s">
        <v>164</v>
      </c>
    </row>
    <row r="13" spans="1:13" ht="51">
      <c r="A13" s="24"/>
      <c r="B13" s="12"/>
      <c r="C13" s="12"/>
      <c r="D13" s="12"/>
      <c r="E13" s="12"/>
      <c r="F13" s="312"/>
      <c r="G13" s="312"/>
      <c r="H13" s="239"/>
      <c r="I13" s="312"/>
      <c r="J13" s="12"/>
      <c r="K13" s="28" t="s">
        <v>63</v>
      </c>
      <c r="L13" s="12"/>
      <c r="M13" s="11" t="s">
        <v>164</v>
      </c>
    </row>
    <row r="14" spans="1:13" s="246" customFormat="1" ht="22.5" customHeight="1">
      <c r="A14" s="352" t="s">
        <v>292</v>
      </c>
      <c r="B14" s="353"/>
      <c r="C14" s="353"/>
      <c r="D14" s="354"/>
      <c r="E14" s="313">
        <f>SUM(E10:E13)</f>
        <v>0</v>
      </c>
      <c r="F14" s="313">
        <f>SUM(F10:F13)</f>
        <v>75000</v>
      </c>
      <c r="G14" s="313">
        <f>SUM(G10:G13)</f>
        <v>48849.96</v>
      </c>
      <c r="H14" s="239">
        <f>ROUND((G14/F14)*100,2)</f>
        <v>65.13</v>
      </c>
      <c r="I14" s="313">
        <f>SUM(I10:I13)</f>
        <v>75000</v>
      </c>
      <c r="J14" s="313">
        <f>SUM(J10:J13)</f>
        <v>0</v>
      </c>
      <c r="K14" s="313">
        <f>SUM(K10:K13)</f>
        <v>0</v>
      </c>
      <c r="L14" s="313">
        <f>SUM(L10:L13)</f>
        <v>0</v>
      </c>
      <c r="M14" s="314" t="s">
        <v>45</v>
      </c>
    </row>
  </sheetData>
  <mergeCells count="17">
    <mergeCell ref="A2:M2"/>
    <mergeCell ref="A4:A8"/>
    <mergeCell ref="B4:B8"/>
    <mergeCell ref="C4:C8"/>
    <mergeCell ref="D4:D8"/>
    <mergeCell ref="F4:L4"/>
    <mergeCell ref="M4:M8"/>
    <mergeCell ref="E4:E8"/>
    <mergeCell ref="A14:D14"/>
    <mergeCell ref="F5:F8"/>
    <mergeCell ref="I5:L5"/>
    <mergeCell ref="I6:I8"/>
    <mergeCell ref="G5:G8"/>
    <mergeCell ref="H5:H8"/>
    <mergeCell ref="J6:J8"/>
    <mergeCell ref="K6:K8"/>
    <mergeCell ref="L6:L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24">
      <selection activeCell="B35" sqref="B35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246" customWidth="1"/>
    <col min="5" max="5" width="11.625" style="246" customWidth="1"/>
    <col min="6" max="6" width="11.625" style="1" customWidth="1"/>
    <col min="7" max="16384" width="9.125" style="1" customWidth="1"/>
  </cols>
  <sheetData>
    <row r="1" ht="12.75">
      <c r="E1" s="277" t="s">
        <v>310</v>
      </c>
    </row>
    <row r="2" spans="1:4" ht="15" customHeight="1">
      <c r="A2" s="489" t="s">
        <v>294</v>
      </c>
      <c r="B2" s="489"/>
      <c r="C2" s="489"/>
      <c r="D2" s="489"/>
    </row>
    <row r="3" ht="6.75" customHeight="1">
      <c r="A3" s="9"/>
    </row>
    <row r="4" spans="4:6" ht="12.75">
      <c r="D4" s="315"/>
      <c r="E4" s="315"/>
      <c r="F4" s="6" t="s">
        <v>41</v>
      </c>
    </row>
    <row r="5" spans="1:6" ht="15" customHeight="1">
      <c r="A5" s="490" t="s">
        <v>57</v>
      </c>
      <c r="B5" s="490" t="s">
        <v>5</v>
      </c>
      <c r="C5" s="491" t="s">
        <v>59</v>
      </c>
      <c r="D5" s="492" t="s">
        <v>240</v>
      </c>
      <c r="E5" s="492" t="s">
        <v>243</v>
      </c>
      <c r="F5" s="491" t="s">
        <v>242</v>
      </c>
    </row>
    <row r="6" spans="1:6" ht="15" customHeight="1">
      <c r="A6" s="490"/>
      <c r="B6" s="490"/>
      <c r="C6" s="490"/>
      <c r="D6" s="492"/>
      <c r="E6" s="492"/>
      <c r="F6" s="491"/>
    </row>
    <row r="7" spans="1:6" ht="15.75" customHeight="1">
      <c r="A7" s="490"/>
      <c r="B7" s="490"/>
      <c r="C7" s="490"/>
      <c r="D7" s="492"/>
      <c r="E7" s="492"/>
      <c r="F7" s="491"/>
    </row>
    <row r="8" spans="1:6" s="31" customFormat="1" ht="6.75" customHeight="1">
      <c r="A8" s="30">
        <v>1</v>
      </c>
      <c r="B8" s="30">
        <v>2</v>
      </c>
      <c r="C8" s="30">
        <v>3</v>
      </c>
      <c r="D8" s="351">
        <v>4</v>
      </c>
      <c r="E8" s="351">
        <v>5</v>
      </c>
      <c r="F8" s="30">
        <v>6</v>
      </c>
    </row>
    <row r="9" spans="1:6" ht="18.75" customHeight="1">
      <c r="A9" s="488" t="s">
        <v>23</v>
      </c>
      <c r="B9" s="488"/>
      <c r="C9" s="14"/>
      <c r="D9" s="316">
        <f>SUM(D10,D11,D12,D13,D14,D19,D20,D21,D22,D23)</f>
        <v>1100000</v>
      </c>
      <c r="E9" s="316">
        <f>SUM(E10,E11,E12,E13,E14,E19,E20,E21,E22,E23)</f>
        <v>787846.95</v>
      </c>
      <c r="F9" s="269">
        <f>ROUND((E9/D9)*100,2)</f>
        <v>71.62</v>
      </c>
    </row>
    <row r="10" spans="1:6" ht="18.75" customHeight="1">
      <c r="A10" s="16" t="s">
        <v>10</v>
      </c>
      <c r="B10" s="17" t="s">
        <v>17</v>
      </c>
      <c r="C10" s="16" t="s">
        <v>24</v>
      </c>
      <c r="D10" s="317">
        <v>1100000</v>
      </c>
      <c r="E10" s="317">
        <v>0</v>
      </c>
      <c r="F10" s="37">
        <v>0</v>
      </c>
    </row>
    <row r="11" spans="1:6" ht="18.75" customHeight="1">
      <c r="A11" s="18" t="s">
        <v>11</v>
      </c>
      <c r="B11" s="19" t="s">
        <v>18</v>
      </c>
      <c r="C11" s="18" t="s">
        <v>24</v>
      </c>
      <c r="D11" s="318"/>
      <c r="E11" s="318"/>
      <c r="F11" s="38"/>
    </row>
    <row r="12" spans="1:8" ht="51">
      <c r="A12" s="18" t="s">
        <v>12</v>
      </c>
      <c r="B12" s="20" t="s">
        <v>70</v>
      </c>
      <c r="C12" s="18" t="s">
        <v>48</v>
      </c>
      <c r="D12" s="318"/>
      <c r="E12" s="318"/>
      <c r="F12" s="38"/>
      <c r="H12" s="1" t="s">
        <v>263</v>
      </c>
    </row>
    <row r="13" spans="1:6" ht="18.75" customHeight="1">
      <c r="A13" s="18" t="s">
        <v>1</v>
      </c>
      <c r="B13" s="19" t="s">
        <v>26</v>
      </c>
      <c r="C13" s="18" t="s">
        <v>49</v>
      </c>
      <c r="D13" s="318"/>
      <c r="E13" s="318"/>
      <c r="F13" s="38"/>
    </row>
    <row r="14" spans="1:6" ht="18.75" customHeight="1">
      <c r="A14" s="18" t="s">
        <v>16</v>
      </c>
      <c r="B14" s="19" t="s">
        <v>71</v>
      </c>
      <c r="C14" s="18" t="s">
        <v>90</v>
      </c>
      <c r="D14" s="318" t="s">
        <v>170</v>
      </c>
      <c r="E14" s="318" t="s">
        <v>170</v>
      </c>
      <c r="F14" s="38" t="s">
        <v>170</v>
      </c>
    </row>
    <row r="15" spans="1:6" ht="18.75" customHeight="1">
      <c r="A15" s="18" t="s">
        <v>82</v>
      </c>
      <c r="B15" s="19" t="s">
        <v>86</v>
      </c>
      <c r="C15" s="18" t="s">
        <v>77</v>
      </c>
      <c r="D15" s="318"/>
      <c r="E15" s="318"/>
      <c r="F15" s="38"/>
    </row>
    <row r="16" spans="1:6" ht="18.75" customHeight="1">
      <c r="A16" s="18" t="s">
        <v>83</v>
      </c>
      <c r="B16" s="19" t="s">
        <v>87</v>
      </c>
      <c r="C16" s="18" t="s">
        <v>78</v>
      </c>
      <c r="D16" s="318"/>
      <c r="E16" s="318"/>
      <c r="F16" s="38"/>
    </row>
    <row r="17" spans="1:6" ht="44.25" customHeight="1">
      <c r="A17" s="18" t="s">
        <v>84</v>
      </c>
      <c r="B17" s="20" t="s">
        <v>88</v>
      </c>
      <c r="C17" s="18" t="s">
        <v>79</v>
      </c>
      <c r="D17" s="318"/>
      <c r="E17" s="318"/>
      <c r="F17" s="38"/>
    </row>
    <row r="18" spans="1:6" ht="18.75" customHeight="1">
      <c r="A18" s="18" t="s">
        <v>85</v>
      </c>
      <c r="B18" s="19" t="s">
        <v>89</v>
      </c>
      <c r="C18" s="18" t="s">
        <v>80</v>
      </c>
      <c r="D18" s="318"/>
      <c r="E18" s="318"/>
      <c r="F18" s="38"/>
    </row>
    <row r="19" spans="1:6" ht="18.75" customHeight="1">
      <c r="A19" s="18" t="s">
        <v>19</v>
      </c>
      <c r="B19" s="19" t="s">
        <v>20</v>
      </c>
      <c r="C19" s="18" t="s">
        <v>25</v>
      </c>
      <c r="D19" s="318">
        <v>0</v>
      </c>
      <c r="E19" s="318">
        <v>787846.95</v>
      </c>
      <c r="F19" s="38">
        <v>0</v>
      </c>
    </row>
    <row r="20" spans="1:6" ht="18.75" customHeight="1">
      <c r="A20" s="18" t="s">
        <v>22</v>
      </c>
      <c r="B20" s="19" t="s">
        <v>64</v>
      </c>
      <c r="C20" s="18" t="s">
        <v>29</v>
      </c>
      <c r="D20" s="318"/>
      <c r="E20" s="318"/>
      <c r="F20" s="38"/>
    </row>
    <row r="21" spans="1:6" ht="18.75" customHeight="1">
      <c r="A21" s="18" t="s">
        <v>28</v>
      </c>
      <c r="B21" s="19" t="s">
        <v>47</v>
      </c>
      <c r="C21" s="18" t="s">
        <v>61</v>
      </c>
      <c r="D21" s="318"/>
      <c r="E21" s="318"/>
      <c r="F21" s="38"/>
    </row>
    <row r="22" spans="1:6" ht="18.75" customHeight="1">
      <c r="A22" s="18" t="s">
        <v>46</v>
      </c>
      <c r="B22" s="19" t="s">
        <v>92</v>
      </c>
      <c r="C22" s="18" t="s">
        <v>27</v>
      </c>
      <c r="D22" s="318"/>
      <c r="E22" s="318"/>
      <c r="F22" s="38"/>
    </row>
    <row r="23" spans="1:6" ht="18.75" customHeight="1">
      <c r="A23" s="21" t="s">
        <v>91</v>
      </c>
      <c r="B23" s="22" t="s">
        <v>81</v>
      </c>
      <c r="C23" s="21" t="s">
        <v>33</v>
      </c>
      <c r="D23" s="319"/>
      <c r="E23" s="319"/>
      <c r="F23" s="39"/>
    </row>
    <row r="24" spans="1:6" ht="18.75" customHeight="1">
      <c r="A24" s="488" t="s">
        <v>72</v>
      </c>
      <c r="B24" s="488"/>
      <c r="C24" s="14"/>
      <c r="D24" s="316">
        <f>SUM(D25:D32)</f>
        <v>0</v>
      </c>
      <c r="E24" s="316">
        <f>SUM(E25:E32)</f>
        <v>0</v>
      </c>
      <c r="F24" s="269">
        <v>0</v>
      </c>
    </row>
    <row r="25" spans="1:7" ht="18.75" customHeight="1">
      <c r="A25" s="16" t="s">
        <v>10</v>
      </c>
      <c r="B25" s="17" t="s">
        <v>50</v>
      </c>
      <c r="C25" s="16" t="s">
        <v>31</v>
      </c>
      <c r="D25" s="317"/>
      <c r="E25" s="320"/>
      <c r="F25" s="273"/>
      <c r="G25" s="1" t="s">
        <v>263</v>
      </c>
    </row>
    <row r="26" spans="1:6" ht="18.75" customHeight="1">
      <c r="A26" s="18" t="s">
        <v>11</v>
      </c>
      <c r="B26" s="19" t="s">
        <v>30</v>
      </c>
      <c r="C26" s="18" t="s">
        <v>31</v>
      </c>
      <c r="D26" s="318"/>
      <c r="E26" s="318"/>
      <c r="F26" s="38"/>
    </row>
    <row r="27" spans="1:6" ht="51">
      <c r="A27" s="18" t="s">
        <v>12</v>
      </c>
      <c r="B27" s="20" t="s">
        <v>54</v>
      </c>
      <c r="C27" s="18" t="s">
        <v>55</v>
      </c>
      <c r="D27" s="318"/>
      <c r="E27" s="318"/>
      <c r="F27" s="38"/>
    </row>
    <row r="28" spans="1:6" ht="18.75" customHeight="1">
      <c r="A28" s="18" t="s">
        <v>1</v>
      </c>
      <c r="B28" s="19" t="s">
        <v>51</v>
      </c>
      <c r="C28" s="18" t="s">
        <v>44</v>
      </c>
      <c r="D28" s="318"/>
      <c r="E28" s="318"/>
      <c r="F28" s="38"/>
    </row>
    <row r="29" spans="1:6" ht="18.75" customHeight="1">
      <c r="A29" s="18" t="s">
        <v>16</v>
      </c>
      <c r="B29" s="19" t="s">
        <v>52</v>
      </c>
      <c r="C29" s="18" t="s">
        <v>33</v>
      </c>
      <c r="D29" s="318"/>
      <c r="E29" s="318"/>
      <c r="F29" s="38"/>
    </row>
    <row r="30" spans="1:6" ht="18.75" customHeight="1">
      <c r="A30" s="18" t="s">
        <v>19</v>
      </c>
      <c r="B30" s="19" t="s">
        <v>21</v>
      </c>
      <c r="C30" s="18" t="s">
        <v>34</v>
      </c>
      <c r="D30" s="318"/>
      <c r="E30" s="318"/>
      <c r="F30" s="38"/>
    </row>
    <row r="31" spans="1:6" ht="18.75" customHeight="1">
      <c r="A31" s="18" t="s">
        <v>22</v>
      </c>
      <c r="B31" s="19" t="s">
        <v>53</v>
      </c>
      <c r="C31" s="18" t="s">
        <v>35</v>
      </c>
      <c r="D31" s="318"/>
      <c r="E31" s="318"/>
      <c r="F31" s="38"/>
    </row>
    <row r="32" spans="1:6" ht="18.75" customHeight="1">
      <c r="A32" s="21" t="s">
        <v>28</v>
      </c>
      <c r="B32" s="22" t="s">
        <v>36</v>
      </c>
      <c r="C32" s="21" t="s">
        <v>32</v>
      </c>
      <c r="D32" s="319"/>
      <c r="E32" s="319"/>
      <c r="F32" s="39"/>
    </row>
  </sheetData>
  <mergeCells count="9">
    <mergeCell ref="E5:E7"/>
    <mergeCell ref="F5:F7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" sqref="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276"/>
    </row>
    <row r="2" spans="1:7" ht="19.5" customHeight="1">
      <c r="A2" s="359" t="s">
        <v>296</v>
      </c>
      <c r="B2" s="359"/>
      <c r="C2" s="359"/>
      <c r="D2" s="359"/>
      <c r="E2" s="359"/>
      <c r="F2" s="493"/>
      <c r="G2" s="493"/>
    </row>
    <row r="3" spans="4:5" ht="19.5" customHeight="1">
      <c r="D3" s="2"/>
      <c r="E3" s="2"/>
    </row>
    <row r="4" spans="5:7" ht="19.5" customHeight="1">
      <c r="E4" s="7"/>
      <c r="G4" s="7" t="s">
        <v>41</v>
      </c>
    </row>
    <row r="5" spans="1:7" s="227" customFormat="1" ht="24" customHeight="1">
      <c r="A5" s="226" t="s">
        <v>57</v>
      </c>
      <c r="B5" s="226" t="s">
        <v>2</v>
      </c>
      <c r="C5" s="226" t="s">
        <v>3</v>
      </c>
      <c r="D5" s="226" t="s">
        <v>43</v>
      </c>
      <c r="E5" s="226" t="s">
        <v>260</v>
      </c>
      <c r="F5" s="236" t="s">
        <v>261</v>
      </c>
      <c r="G5" s="228" t="s">
        <v>242</v>
      </c>
    </row>
    <row r="6" spans="1:7" ht="11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68">
        <v>6</v>
      </c>
      <c r="G6" s="268">
        <v>7</v>
      </c>
    </row>
    <row r="7" spans="1:7" ht="43.5" customHeight="1">
      <c r="A7" s="14" t="s">
        <v>10</v>
      </c>
      <c r="B7" s="15">
        <v>851</v>
      </c>
      <c r="C7" s="15">
        <v>85121</v>
      </c>
      <c r="D7" s="55" t="s">
        <v>343</v>
      </c>
      <c r="E7" s="36">
        <v>5000</v>
      </c>
      <c r="F7" s="35">
        <v>5000</v>
      </c>
      <c r="G7" s="269">
        <f>ROUND((F7/E7)*100,2)</f>
        <v>100</v>
      </c>
    </row>
    <row r="8" spans="1:7" ht="30" customHeight="1">
      <c r="A8" s="14" t="s">
        <v>11</v>
      </c>
      <c r="B8" s="15">
        <v>921</v>
      </c>
      <c r="C8" s="15">
        <v>92116</v>
      </c>
      <c r="D8" s="55" t="s">
        <v>168</v>
      </c>
      <c r="E8" s="36">
        <v>48500</v>
      </c>
      <c r="F8" s="35">
        <v>22000</v>
      </c>
      <c r="G8" s="269">
        <f>ROUND((F8/E8)*100,2)</f>
        <v>45.36</v>
      </c>
    </row>
    <row r="9" spans="1:7" ht="30" customHeight="1">
      <c r="A9" s="15"/>
      <c r="B9" s="15"/>
      <c r="C9" s="15"/>
      <c r="D9" s="55"/>
      <c r="E9" s="36"/>
      <c r="F9" s="238"/>
      <c r="G9" s="238"/>
    </row>
    <row r="10" spans="1:7" ht="30" customHeight="1">
      <c r="A10" s="15"/>
      <c r="B10" s="15"/>
      <c r="C10" s="15"/>
      <c r="D10" s="55"/>
      <c r="E10" s="36"/>
      <c r="F10" s="238"/>
      <c r="G10" s="238"/>
    </row>
    <row r="11" spans="1:7" ht="30" customHeight="1">
      <c r="A11" s="15"/>
      <c r="B11" s="15"/>
      <c r="C11" s="15"/>
      <c r="D11" s="267"/>
      <c r="E11" s="36"/>
      <c r="F11" s="238"/>
      <c r="G11" s="238"/>
    </row>
    <row r="12" spans="1:7" ht="38.25" customHeight="1">
      <c r="A12" s="15"/>
      <c r="B12" s="15"/>
      <c r="C12" s="15"/>
      <c r="D12" s="55"/>
      <c r="E12" s="36"/>
      <c r="F12" s="238"/>
      <c r="G12" s="238"/>
    </row>
    <row r="13" spans="1:7" s="54" customFormat="1" ht="30" customHeight="1">
      <c r="A13" s="488" t="s">
        <v>295</v>
      </c>
      <c r="B13" s="488"/>
      <c r="C13" s="488"/>
      <c r="D13" s="488"/>
      <c r="E13" s="42">
        <f>SUM(E7:E12)</f>
        <v>53500</v>
      </c>
      <c r="F13" s="42">
        <f>SUM(F7:F12)</f>
        <v>27000</v>
      </c>
      <c r="G13" s="240">
        <f>ROUND((F13/E13)*100,2)</f>
        <v>50.47</v>
      </c>
    </row>
  </sheetData>
  <mergeCells count="2">
    <mergeCell ref="A13:D13"/>
    <mergeCell ref="A2:G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6">
      <selection activeCell="E4" sqref="E1:F16384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9.00390625" style="0" customWidth="1"/>
    <col min="4" max="4" width="43.00390625" style="0" customWidth="1"/>
    <col min="5" max="5" width="16.75390625" style="335" customWidth="1"/>
    <col min="6" max="6" width="11.00390625" style="335" customWidth="1"/>
  </cols>
  <sheetData>
    <row r="1" ht="12.75">
      <c r="F1" s="336" t="s">
        <v>281</v>
      </c>
    </row>
    <row r="2" spans="1:7" ht="38.25" customHeight="1">
      <c r="A2" s="497" t="s">
        <v>297</v>
      </c>
      <c r="B2" s="497"/>
      <c r="C2" s="497"/>
      <c r="D2" s="497"/>
      <c r="E2" s="497"/>
      <c r="F2" s="498"/>
      <c r="G2" s="498"/>
    </row>
    <row r="3" spans="4:5" ht="19.5" customHeight="1">
      <c r="D3" s="1"/>
      <c r="E3" s="241" t="s">
        <v>41</v>
      </c>
    </row>
    <row r="4" spans="1:7" s="235" customFormat="1" ht="27" customHeight="1">
      <c r="A4" s="226" t="s">
        <v>57</v>
      </c>
      <c r="B4" s="226" t="s">
        <v>2</v>
      </c>
      <c r="C4" s="226" t="s">
        <v>3</v>
      </c>
      <c r="D4" s="226" t="s">
        <v>42</v>
      </c>
      <c r="E4" s="337" t="s">
        <v>258</v>
      </c>
      <c r="F4" s="338" t="s">
        <v>259</v>
      </c>
      <c r="G4" s="228" t="s">
        <v>242</v>
      </c>
    </row>
    <row r="5" spans="1:7" s="32" customFormat="1" ht="7.5" customHeight="1">
      <c r="A5" s="10">
        <v>1</v>
      </c>
      <c r="B5" s="10">
        <v>2</v>
      </c>
      <c r="C5" s="10">
        <v>3</v>
      </c>
      <c r="D5" s="10">
        <v>4</v>
      </c>
      <c r="E5" s="339">
        <v>5</v>
      </c>
      <c r="F5" s="340">
        <v>6</v>
      </c>
      <c r="G5" s="237">
        <v>7</v>
      </c>
    </row>
    <row r="6" spans="1:7" s="1" customFormat="1" ht="75" customHeight="1">
      <c r="A6" s="15">
        <v>1</v>
      </c>
      <c r="B6" s="15">
        <v>600</v>
      </c>
      <c r="C6" s="15">
        <v>60014</v>
      </c>
      <c r="D6" s="55" t="s">
        <v>323</v>
      </c>
      <c r="E6" s="316">
        <v>130000</v>
      </c>
      <c r="F6" s="313">
        <v>0</v>
      </c>
      <c r="G6" s="239">
        <f aca="true" t="shared" si="0" ref="G6:G14">ROUND((F6/E6)*100,2)</f>
        <v>0</v>
      </c>
    </row>
    <row r="7" spans="1:7" s="1" customFormat="1" ht="66" customHeight="1">
      <c r="A7" s="15">
        <v>2</v>
      </c>
      <c r="B7" s="15">
        <v>801</v>
      </c>
      <c r="C7" s="15">
        <v>80113</v>
      </c>
      <c r="D7" s="55" t="s">
        <v>169</v>
      </c>
      <c r="E7" s="316">
        <v>16000</v>
      </c>
      <c r="F7" s="313">
        <v>8000</v>
      </c>
      <c r="G7" s="239">
        <f t="shared" si="0"/>
        <v>50</v>
      </c>
    </row>
    <row r="8" spans="1:7" s="1" customFormat="1" ht="80.25" customHeight="1">
      <c r="A8" s="15">
        <v>3</v>
      </c>
      <c r="B8" s="15">
        <v>851</v>
      </c>
      <c r="C8" s="15">
        <v>85154</v>
      </c>
      <c r="D8" s="55" t="s">
        <v>324</v>
      </c>
      <c r="E8" s="316">
        <v>1428</v>
      </c>
      <c r="F8" s="313">
        <v>0</v>
      </c>
      <c r="G8" s="239">
        <f t="shared" si="0"/>
        <v>0</v>
      </c>
    </row>
    <row r="9" spans="1:7" s="1" customFormat="1" ht="68.25" customHeight="1">
      <c r="A9" s="15">
        <v>4</v>
      </c>
      <c r="B9" s="15">
        <v>921</v>
      </c>
      <c r="C9" s="15">
        <v>92105</v>
      </c>
      <c r="D9" s="55" t="s">
        <v>325</v>
      </c>
      <c r="E9" s="316">
        <v>4500</v>
      </c>
      <c r="F9" s="313">
        <v>4500</v>
      </c>
      <c r="G9" s="239">
        <f t="shared" si="0"/>
        <v>100</v>
      </c>
    </row>
    <row r="10" spans="1:7" s="1" customFormat="1" ht="78" customHeight="1">
      <c r="A10" s="15">
        <v>5</v>
      </c>
      <c r="B10" s="15">
        <v>921</v>
      </c>
      <c r="C10" s="15">
        <v>92105</v>
      </c>
      <c r="D10" s="55" t="s">
        <v>329</v>
      </c>
      <c r="E10" s="316">
        <v>1500</v>
      </c>
      <c r="F10" s="313">
        <v>1500</v>
      </c>
      <c r="G10" s="239">
        <f t="shared" si="0"/>
        <v>100</v>
      </c>
    </row>
    <row r="11" spans="1:7" s="1" customFormat="1" ht="90" customHeight="1">
      <c r="A11" s="15">
        <v>6</v>
      </c>
      <c r="B11" s="15">
        <v>926</v>
      </c>
      <c r="C11" s="15">
        <v>92605</v>
      </c>
      <c r="D11" s="55" t="s">
        <v>326</v>
      </c>
      <c r="E11" s="316">
        <v>4000</v>
      </c>
      <c r="F11" s="313">
        <v>2000</v>
      </c>
      <c r="G11" s="239">
        <f t="shared" si="0"/>
        <v>50</v>
      </c>
    </row>
    <row r="12" spans="1:7" ht="102" customHeight="1">
      <c r="A12" s="15">
        <v>7</v>
      </c>
      <c r="B12" s="15">
        <v>926</v>
      </c>
      <c r="C12" s="15">
        <v>92605</v>
      </c>
      <c r="D12" s="55" t="s">
        <v>327</v>
      </c>
      <c r="E12" s="316">
        <v>2410</v>
      </c>
      <c r="F12" s="313">
        <v>2410</v>
      </c>
      <c r="G12" s="239">
        <f t="shared" si="0"/>
        <v>100</v>
      </c>
    </row>
    <row r="13" spans="1:7" ht="102.75" customHeight="1">
      <c r="A13" s="15">
        <v>8</v>
      </c>
      <c r="B13" s="15">
        <v>926</v>
      </c>
      <c r="C13" s="15">
        <v>92605</v>
      </c>
      <c r="D13" s="266" t="s">
        <v>328</v>
      </c>
      <c r="E13" s="316">
        <v>5590</v>
      </c>
      <c r="F13" s="313">
        <v>2800</v>
      </c>
      <c r="G13" s="321">
        <f t="shared" si="0"/>
        <v>50.09</v>
      </c>
    </row>
    <row r="14" spans="1:7" s="33" customFormat="1" ht="30" customHeight="1">
      <c r="A14" s="494" t="s">
        <v>295</v>
      </c>
      <c r="B14" s="495"/>
      <c r="C14" s="495"/>
      <c r="D14" s="496"/>
      <c r="E14" s="341">
        <f>SUM(E6:E13)</f>
        <v>165428</v>
      </c>
      <c r="F14" s="341">
        <f>SUM(F6:F13)</f>
        <v>21210</v>
      </c>
      <c r="G14" s="270">
        <f t="shared" si="0"/>
        <v>12.82</v>
      </c>
    </row>
    <row r="16" ht="12.75">
      <c r="F16" s="336"/>
    </row>
  </sheetData>
  <mergeCells count="2">
    <mergeCell ref="A14:D14"/>
    <mergeCell ref="A2:G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8" sqref="A18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246" customWidth="1"/>
    <col min="5" max="16384" width="9.125" style="1" customWidth="1"/>
  </cols>
  <sheetData>
    <row r="1" ht="12.75">
      <c r="D1" s="277" t="s">
        <v>282</v>
      </c>
    </row>
    <row r="2" spans="1:10" ht="19.5" customHeight="1">
      <c r="A2" s="499" t="s">
        <v>262</v>
      </c>
      <c r="B2" s="499"/>
      <c r="C2" s="499"/>
      <c r="D2" s="493"/>
      <c r="E2" s="493"/>
      <c r="F2" s="2"/>
      <c r="G2" s="2"/>
      <c r="H2" s="2"/>
      <c r="I2" s="2"/>
      <c r="J2" s="2"/>
    </row>
    <row r="3" spans="1:7" ht="29.25" customHeight="1">
      <c r="A3" s="499" t="s">
        <v>298</v>
      </c>
      <c r="B3" s="499"/>
      <c r="C3" s="499"/>
      <c r="D3" s="493"/>
      <c r="E3" s="493"/>
      <c r="F3" s="2"/>
      <c r="G3" s="2"/>
    </row>
    <row r="5" spans="3:4" ht="12.75">
      <c r="C5" s="5"/>
      <c r="D5" s="241" t="s">
        <v>265</v>
      </c>
    </row>
    <row r="6" spans="1:10" s="231" customFormat="1" ht="19.5" customHeight="1">
      <c r="A6" s="228" t="s">
        <v>57</v>
      </c>
      <c r="B6" s="228" t="s">
        <v>0</v>
      </c>
      <c r="C6" s="228" t="s">
        <v>240</v>
      </c>
      <c r="D6" s="242" t="s">
        <v>243</v>
      </c>
      <c r="E6" s="232" t="s">
        <v>242</v>
      </c>
      <c r="F6" s="229"/>
      <c r="G6" s="229"/>
      <c r="H6" s="229"/>
      <c r="I6" s="230"/>
      <c r="J6" s="230"/>
    </row>
    <row r="7" spans="1:10" s="231" customFormat="1" ht="19.5" customHeight="1">
      <c r="A7" s="228"/>
      <c r="B7" s="228"/>
      <c r="C7" s="228"/>
      <c r="D7" s="242"/>
      <c r="E7" s="232"/>
      <c r="F7" s="229"/>
      <c r="G7" s="229"/>
      <c r="H7" s="229"/>
      <c r="I7" s="230"/>
      <c r="J7" s="230"/>
    </row>
    <row r="8" spans="1:10" ht="19.5" customHeight="1">
      <c r="A8" s="13" t="s">
        <v>9</v>
      </c>
      <c r="B8" s="25" t="s">
        <v>60</v>
      </c>
      <c r="C8" s="56">
        <v>250</v>
      </c>
      <c r="D8" s="56">
        <v>540.42</v>
      </c>
      <c r="E8" s="278">
        <f>ROUND((D8/C8)*100,2)</f>
        <v>216.17</v>
      </c>
      <c r="F8" s="3"/>
      <c r="G8" s="3"/>
      <c r="H8" s="3"/>
      <c r="I8" s="4"/>
      <c r="J8" s="4"/>
    </row>
    <row r="9" spans="1:10" ht="19.5" customHeight="1">
      <c r="A9" s="13" t="s">
        <v>13</v>
      </c>
      <c r="B9" s="25" t="s">
        <v>8</v>
      </c>
      <c r="C9" s="56">
        <f>SUM(C10:C11)</f>
        <v>1800</v>
      </c>
      <c r="D9" s="56">
        <f>SUM(D10:D11)</f>
        <v>1144.79</v>
      </c>
      <c r="E9" s="278">
        <f>ROUND((D9/C9)*100,2)</f>
        <v>63.6</v>
      </c>
      <c r="F9" s="3"/>
      <c r="G9" s="3"/>
      <c r="H9" s="3"/>
      <c r="I9" s="4"/>
      <c r="J9" s="4"/>
    </row>
    <row r="10" spans="1:10" ht="19.5" customHeight="1">
      <c r="A10" s="14" t="s">
        <v>10</v>
      </c>
      <c r="B10" s="271" t="s">
        <v>167</v>
      </c>
      <c r="C10" s="234">
        <v>1800</v>
      </c>
      <c r="D10" s="234">
        <v>1144.79</v>
      </c>
      <c r="E10" s="239">
        <f>ROUND((D10/C10)*100,2)</f>
        <v>63.6</v>
      </c>
      <c r="F10" s="3"/>
      <c r="G10" s="3"/>
      <c r="H10" s="3"/>
      <c r="I10" s="4"/>
      <c r="J10" s="4"/>
    </row>
    <row r="11" spans="1:10" ht="19.5" customHeight="1">
      <c r="A11" s="14"/>
      <c r="B11" s="271"/>
      <c r="C11" s="234"/>
      <c r="D11" s="243"/>
      <c r="E11" s="233"/>
      <c r="F11" s="3"/>
      <c r="G11" s="3"/>
      <c r="H11" s="3"/>
      <c r="I11" s="4"/>
      <c r="J11" s="4"/>
    </row>
    <row r="12" spans="1:10" ht="19.5" customHeight="1">
      <c r="A12" s="13" t="s">
        <v>14</v>
      </c>
      <c r="B12" s="25" t="s">
        <v>7</v>
      </c>
      <c r="C12" s="56">
        <f>SUM(C13:C19)</f>
        <v>2050</v>
      </c>
      <c r="D12" s="56">
        <f>SUM(D13:D19)</f>
        <v>1542.9</v>
      </c>
      <c r="E12" s="278">
        <f>ROUND((D12/C12)*100,2)</f>
        <v>75.26</v>
      </c>
      <c r="F12" s="3"/>
      <c r="G12" s="3"/>
      <c r="H12" s="3"/>
      <c r="I12" s="4"/>
      <c r="J12" s="4"/>
    </row>
    <row r="13" spans="1:10" ht="19.5" customHeight="1">
      <c r="A13" s="14" t="s">
        <v>10</v>
      </c>
      <c r="B13" s="271" t="s">
        <v>37</v>
      </c>
      <c r="C13" s="234"/>
      <c r="D13" s="243"/>
      <c r="E13" s="233"/>
      <c r="F13" s="3"/>
      <c r="G13" s="3"/>
      <c r="H13" s="3"/>
      <c r="I13" s="4"/>
      <c r="J13" s="4"/>
    </row>
    <row r="14" spans="1:10" ht="15" customHeight="1">
      <c r="A14" s="14"/>
      <c r="B14" s="271" t="s">
        <v>165</v>
      </c>
      <c r="C14" s="234">
        <v>1050</v>
      </c>
      <c r="D14" s="234">
        <v>642.9</v>
      </c>
      <c r="E14" s="239">
        <f>ROUND((D14/C14)*100,2)</f>
        <v>61.23</v>
      </c>
      <c r="F14" s="3"/>
      <c r="G14" s="3"/>
      <c r="H14" s="3"/>
      <c r="I14" s="4"/>
      <c r="J14" s="4"/>
    </row>
    <row r="15" spans="1:10" ht="15" customHeight="1">
      <c r="A15" s="14"/>
      <c r="B15" s="271" t="s">
        <v>166</v>
      </c>
      <c r="C15" s="234">
        <v>500</v>
      </c>
      <c r="D15" s="234">
        <v>0</v>
      </c>
      <c r="E15" s="239">
        <f>ROUND((D15/C15)*100,2)</f>
        <v>0</v>
      </c>
      <c r="F15" s="3"/>
      <c r="G15" s="3"/>
      <c r="H15" s="3"/>
      <c r="I15" s="4"/>
      <c r="J15" s="4"/>
    </row>
    <row r="16" spans="1:10" ht="15" customHeight="1">
      <c r="A16" s="14"/>
      <c r="B16" s="271" t="s">
        <v>342</v>
      </c>
      <c r="C16" s="234">
        <v>500</v>
      </c>
      <c r="D16" s="234">
        <v>0</v>
      </c>
      <c r="E16" s="239">
        <f>ROUND((D16/C16)*100,2)</f>
        <v>0</v>
      </c>
      <c r="F16" s="3"/>
      <c r="G16" s="3"/>
      <c r="H16" s="3"/>
      <c r="I16" s="4"/>
      <c r="J16" s="4"/>
    </row>
    <row r="17" spans="1:10" ht="15" customHeight="1">
      <c r="A17" s="14"/>
      <c r="B17" s="271"/>
      <c r="C17" s="234"/>
      <c r="D17" s="234"/>
      <c r="E17" s="239"/>
      <c r="F17" s="3"/>
      <c r="G17" s="3"/>
      <c r="H17" s="3"/>
      <c r="I17" s="4"/>
      <c r="J17" s="4"/>
    </row>
    <row r="18" spans="1:10" ht="15">
      <c r="A18" s="14"/>
      <c r="B18" s="272" t="s">
        <v>341</v>
      </c>
      <c r="C18" s="234">
        <v>0</v>
      </c>
      <c r="D18" s="234">
        <v>900</v>
      </c>
      <c r="E18" s="239">
        <v>0</v>
      </c>
      <c r="F18" s="3"/>
      <c r="G18" s="3"/>
      <c r="H18" s="3"/>
      <c r="I18" s="4"/>
      <c r="J18" s="4"/>
    </row>
    <row r="19" spans="1:10" ht="15" customHeight="1">
      <c r="A19" s="14"/>
      <c r="B19" s="272"/>
      <c r="C19" s="234"/>
      <c r="D19" s="281"/>
      <c r="E19" s="233"/>
      <c r="F19" s="3"/>
      <c r="G19" s="3"/>
      <c r="H19" s="3"/>
      <c r="I19" s="4"/>
      <c r="J19" s="4"/>
    </row>
    <row r="20" spans="1:10" ht="19.5" customHeight="1">
      <c r="A20" s="13" t="s">
        <v>38</v>
      </c>
      <c r="B20" s="25" t="s">
        <v>299</v>
      </c>
      <c r="C20" s="56">
        <v>0</v>
      </c>
      <c r="D20" s="56">
        <v>142.31</v>
      </c>
      <c r="E20" s="240">
        <v>0</v>
      </c>
      <c r="F20" s="3"/>
      <c r="G20" s="3"/>
      <c r="H20" s="3"/>
      <c r="I20" s="4"/>
      <c r="J20" s="4"/>
    </row>
    <row r="21" spans="1:10" ht="15">
      <c r="A21" s="3"/>
      <c r="B21" s="3"/>
      <c r="C21" s="3"/>
      <c r="D21" s="244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244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244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244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244"/>
      <c r="E25" s="3"/>
      <c r="F25" s="3"/>
      <c r="G25" s="3"/>
      <c r="H25" s="3"/>
      <c r="I25" s="4"/>
      <c r="J25" s="4"/>
    </row>
    <row r="26" spans="1:10" ht="15">
      <c r="A26" s="3"/>
      <c r="B26" s="3"/>
      <c r="C26" s="3"/>
      <c r="D26" s="244"/>
      <c r="E26" s="3"/>
      <c r="F26" s="3"/>
      <c r="G26" s="3"/>
      <c r="H26" s="3"/>
      <c r="I26" s="4"/>
      <c r="J26" s="4"/>
    </row>
    <row r="27" spans="1:10" ht="15">
      <c r="A27" s="4"/>
      <c r="B27" s="4"/>
      <c r="C27" s="4"/>
      <c r="D27" s="245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245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245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245"/>
      <c r="E30" s="4"/>
      <c r="F30" s="4"/>
      <c r="G30" s="4"/>
      <c r="H30" s="4"/>
      <c r="I30" s="4"/>
      <c r="J30" s="4"/>
    </row>
  </sheetData>
  <mergeCells count="2">
    <mergeCell ref="A2:E2"/>
    <mergeCell ref="A3:E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D7">
      <selection activeCell="M8" sqref="M8:O8"/>
    </sheetView>
  </sheetViews>
  <sheetFormatPr defaultColWidth="9.00390625" defaultRowHeight="12.75"/>
  <cols>
    <col min="1" max="1" width="4.625" style="284" customWidth="1"/>
    <col min="2" max="2" width="35.375" style="300" customWidth="1"/>
    <col min="3" max="3" width="9.125" style="284" customWidth="1"/>
    <col min="4" max="4" width="10.375" style="300" customWidth="1"/>
    <col min="5" max="6" width="9.125" style="284" customWidth="1"/>
    <col min="7" max="7" width="29.875" style="284" customWidth="1"/>
    <col min="8" max="8" width="9.125" style="286" customWidth="1"/>
    <col min="9" max="12" width="9.875" style="286" customWidth="1"/>
    <col min="13" max="16384" width="9.125" style="284" customWidth="1"/>
  </cols>
  <sheetData>
    <row r="2" spans="2:12" s="282" customFormat="1" ht="12">
      <c r="B2" s="299"/>
      <c r="D2" s="299"/>
      <c r="H2" s="283"/>
      <c r="I2" s="283"/>
      <c r="J2" s="283" t="s">
        <v>377</v>
      </c>
      <c r="K2" s="283"/>
      <c r="L2" s="283"/>
    </row>
    <row r="3" spans="2:12" s="282" customFormat="1" ht="12">
      <c r="B3" s="299"/>
      <c r="D3" s="299"/>
      <c r="H3" s="283"/>
      <c r="I3" s="283"/>
      <c r="J3" s="283"/>
      <c r="K3" s="283"/>
      <c r="L3" s="283"/>
    </row>
    <row r="5" spans="1:15" ht="12.75">
      <c r="A5" s="366" t="s">
        <v>360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spans="1:15" ht="12.75">
      <c r="A6" s="287"/>
      <c r="B6" s="287"/>
      <c r="C6" s="287"/>
      <c r="D6" s="287"/>
      <c r="E6" s="287"/>
      <c r="F6" s="287"/>
      <c r="G6" s="287"/>
      <c r="H6" s="288"/>
      <c r="I6" s="288"/>
      <c r="J6" s="288"/>
      <c r="K6" s="288"/>
      <c r="L6" s="288"/>
      <c r="M6" s="287"/>
      <c r="N6" s="287"/>
      <c r="O6" s="287"/>
    </row>
    <row r="7" ht="12.75">
      <c r="O7" s="301" t="s">
        <v>345</v>
      </c>
    </row>
    <row r="8" spans="1:15" ht="48" customHeight="1">
      <c r="A8" s="363" t="s">
        <v>346</v>
      </c>
      <c r="B8" s="363" t="s">
        <v>361</v>
      </c>
      <c r="C8" s="363" t="s">
        <v>362</v>
      </c>
      <c r="D8" s="367" t="s">
        <v>62</v>
      </c>
      <c r="E8" s="363" t="s">
        <v>2</v>
      </c>
      <c r="F8" s="367" t="s">
        <v>3</v>
      </c>
      <c r="G8" s="363" t="s">
        <v>363</v>
      </c>
      <c r="H8" s="363"/>
      <c r="I8" s="361" t="s">
        <v>364</v>
      </c>
      <c r="J8" s="365" t="s">
        <v>240</v>
      </c>
      <c r="K8" s="361" t="s">
        <v>243</v>
      </c>
      <c r="L8" s="361" t="s">
        <v>242</v>
      </c>
      <c r="M8" s="363" t="s">
        <v>348</v>
      </c>
      <c r="N8" s="363"/>
      <c r="O8" s="363"/>
    </row>
    <row r="9" spans="1:15" ht="24">
      <c r="A9" s="363"/>
      <c r="B9" s="363"/>
      <c r="C9" s="363"/>
      <c r="D9" s="368"/>
      <c r="E9" s="363"/>
      <c r="F9" s="368"/>
      <c r="G9" s="290" t="s">
        <v>365</v>
      </c>
      <c r="H9" s="291" t="s">
        <v>366</v>
      </c>
      <c r="I9" s="362"/>
      <c r="J9" s="365"/>
      <c r="K9" s="364"/>
      <c r="L9" s="364"/>
      <c r="M9" s="290" t="s">
        <v>349</v>
      </c>
      <c r="N9" s="290" t="s">
        <v>350</v>
      </c>
      <c r="O9" s="290" t="s">
        <v>367</v>
      </c>
    </row>
    <row r="10" spans="1:15" ht="38.25">
      <c r="A10" s="302" t="s">
        <v>10</v>
      </c>
      <c r="B10" s="303" t="s">
        <v>368</v>
      </c>
      <c r="C10" s="302" t="s">
        <v>369</v>
      </c>
      <c r="D10" s="303" t="s">
        <v>370</v>
      </c>
      <c r="E10" s="302">
        <v>801</v>
      </c>
      <c r="F10" s="302">
        <v>80101</v>
      </c>
      <c r="G10" s="302" t="s">
        <v>371</v>
      </c>
      <c r="H10" s="304">
        <v>120000</v>
      </c>
      <c r="I10" s="304">
        <v>51019</v>
      </c>
      <c r="J10" s="328">
        <v>68981</v>
      </c>
      <c r="K10" s="342">
        <v>68981</v>
      </c>
      <c r="L10" s="329">
        <f aca="true" t="shared" si="0" ref="L10:L23">ROUND((K10/J10)*100,2)</f>
        <v>100</v>
      </c>
      <c r="M10" s="330"/>
      <c r="N10" s="302"/>
      <c r="O10" s="302"/>
    </row>
    <row r="11" spans="1:15" ht="25.5">
      <c r="A11" s="293"/>
      <c r="B11" s="305" t="s">
        <v>372</v>
      </c>
      <c r="C11" s="293"/>
      <c r="D11" s="305"/>
      <c r="E11" s="293"/>
      <c r="F11" s="293"/>
      <c r="G11" s="306" t="s">
        <v>354</v>
      </c>
      <c r="H11" s="294"/>
      <c r="I11" s="294"/>
      <c r="J11" s="322"/>
      <c r="K11" s="322"/>
      <c r="L11" s="333"/>
      <c r="M11" s="331"/>
      <c r="N11" s="293"/>
      <c r="O11" s="293"/>
    </row>
    <row r="12" spans="1:15" ht="38.25">
      <c r="A12" s="293"/>
      <c r="B12" s="305" t="s">
        <v>373</v>
      </c>
      <c r="C12" s="293"/>
      <c r="D12" s="305"/>
      <c r="E12" s="293"/>
      <c r="F12" s="293"/>
      <c r="G12" s="306" t="s">
        <v>355</v>
      </c>
      <c r="H12" s="294">
        <v>30000</v>
      </c>
      <c r="I12" s="294">
        <v>12755</v>
      </c>
      <c r="J12" s="322">
        <v>17245</v>
      </c>
      <c r="K12" s="322">
        <v>17245.26</v>
      </c>
      <c r="L12" s="333">
        <f t="shared" si="0"/>
        <v>100</v>
      </c>
      <c r="M12" s="331"/>
      <c r="N12" s="293"/>
      <c r="O12" s="293"/>
    </row>
    <row r="13" spans="1:15" ht="24">
      <c r="A13" s="293"/>
      <c r="B13" s="305" t="s">
        <v>374</v>
      </c>
      <c r="C13" s="293"/>
      <c r="D13" s="305"/>
      <c r="E13" s="293"/>
      <c r="F13" s="293"/>
      <c r="G13" s="307" t="s">
        <v>356</v>
      </c>
      <c r="H13" s="294">
        <v>90000</v>
      </c>
      <c r="I13" s="294">
        <v>38264</v>
      </c>
      <c r="J13" s="322">
        <v>51736</v>
      </c>
      <c r="K13" s="323">
        <v>51735.74</v>
      </c>
      <c r="L13" s="333">
        <f t="shared" si="0"/>
        <v>100</v>
      </c>
      <c r="M13" s="331"/>
      <c r="N13" s="293"/>
      <c r="O13" s="293"/>
    </row>
    <row r="14" spans="1:15" ht="38.25">
      <c r="A14" s="302" t="s">
        <v>11</v>
      </c>
      <c r="B14" s="303" t="s">
        <v>375</v>
      </c>
      <c r="C14" s="302" t="s">
        <v>369</v>
      </c>
      <c r="D14" s="303" t="s">
        <v>370</v>
      </c>
      <c r="E14" s="302">
        <v>801</v>
      </c>
      <c r="F14" s="302">
        <v>80101</v>
      </c>
      <c r="G14" s="302" t="s">
        <v>371</v>
      </c>
      <c r="H14" s="304">
        <v>14986</v>
      </c>
      <c r="I14" s="304">
        <v>8991</v>
      </c>
      <c r="J14" s="304">
        <v>5995</v>
      </c>
      <c r="K14" s="322">
        <v>5994.4</v>
      </c>
      <c r="L14" s="329">
        <f t="shared" si="0"/>
        <v>99.99</v>
      </c>
      <c r="M14" s="330"/>
      <c r="N14" s="302"/>
      <c r="O14" s="302"/>
    </row>
    <row r="15" spans="1:15" ht="12.75">
      <c r="A15" s="293"/>
      <c r="B15" s="305"/>
      <c r="C15" s="293"/>
      <c r="D15" s="305"/>
      <c r="E15" s="293"/>
      <c r="F15" s="293"/>
      <c r="G15" s="306" t="s">
        <v>354</v>
      </c>
      <c r="H15" s="294"/>
      <c r="I15" s="294"/>
      <c r="J15" s="294"/>
      <c r="K15" s="322"/>
      <c r="L15" s="333"/>
      <c r="M15" s="331"/>
      <c r="N15" s="293"/>
      <c r="O15" s="293"/>
    </row>
    <row r="16" spans="1:15" ht="12.75">
      <c r="A16" s="293"/>
      <c r="B16" s="305"/>
      <c r="C16" s="293"/>
      <c r="D16" s="305"/>
      <c r="E16" s="293"/>
      <c r="F16" s="293"/>
      <c r="G16" s="306" t="s">
        <v>355</v>
      </c>
      <c r="H16" s="294"/>
      <c r="I16" s="294"/>
      <c r="J16" s="294"/>
      <c r="K16" s="322"/>
      <c r="L16" s="333"/>
      <c r="M16" s="331"/>
      <c r="N16" s="293"/>
      <c r="O16" s="293"/>
    </row>
    <row r="17" spans="1:15" ht="24">
      <c r="A17" s="293"/>
      <c r="B17" s="305" t="s">
        <v>376</v>
      </c>
      <c r="C17" s="293"/>
      <c r="D17" s="305"/>
      <c r="E17" s="293"/>
      <c r="F17" s="293"/>
      <c r="G17" s="307" t="s">
        <v>356</v>
      </c>
      <c r="H17" s="294">
        <v>14986</v>
      </c>
      <c r="I17" s="294">
        <v>8991</v>
      </c>
      <c r="J17" s="294">
        <v>5995</v>
      </c>
      <c r="K17" s="322">
        <v>5994.4</v>
      </c>
      <c r="L17" s="333">
        <f t="shared" si="0"/>
        <v>99.99</v>
      </c>
      <c r="M17" s="331"/>
      <c r="N17" s="293"/>
      <c r="O17" s="293"/>
    </row>
    <row r="18" spans="1:15" ht="12.75">
      <c r="A18" s="293"/>
      <c r="B18" s="305"/>
      <c r="C18" s="293"/>
      <c r="D18" s="305"/>
      <c r="E18" s="293"/>
      <c r="F18" s="293"/>
      <c r="G18" s="293"/>
      <c r="H18" s="294"/>
      <c r="I18" s="294"/>
      <c r="J18" s="294"/>
      <c r="K18" s="322"/>
      <c r="L18" s="333"/>
      <c r="M18" s="331"/>
      <c r="N18" s="293"/>
      <c r="O18" s="293"/>
    </row>
    <row r="19" spans="1:15" ht="12.75">
      <c r="A19" s="293"/>
      <c r="B19" s="305"/>
      <c r="C19" s="293"/>
      <c r="D19" s="305"/>
      <c r="E19" s="293"/>
      <c r="F19" s="293"/>
      <c r="G19" s="293"/>
      <c r="H19" s="294"/>
      <c r="I19" s="294"/>
      <c r="J19" s="294"/>
      <c r="K19" s="322"/>
      <c r="L19" s="333"/>
      <c r="M19" s="331"/>
      <c r="N19" s="293"/>
      <c r="O19" s="293"/>
    </row>
    <row r="20" spans="1:15" ht="12.75">
      <c r="A20" s="293"/>
      <c r="B20" s="305" t="s">
        <v>353</v>
      </c>
      <c r="C20" s="293"/>
      <c r="D20" s="305"/>
      <c r="E20" s="293"/>
      <c r="F20" s="293"/>
      <c r="G20" s="293"/>
      <c r="H20" s="294">
        <v>134986</v>
      </c>
      <c r="I20" s="294">
        <v>60010</v>
      </c>
      <c r="J20" s="294">
        <v>74976</v>
      </c>
      <c r="K20" s="322">
        <v>74976</v>
      </c>
      <c r="L20" s="333">
        <f t="shared" si="0"/>
        <v>100</v>
      </c>
      <c r="M20" s="331"/>
      <c r="N20" s="293"/>
      <c r="O20" s="293"/>
    </row>
    <row r="21" spans="1:15" ht="12.75">
      <c r="A21" s="293"/>
      <c r="B21" s="308" t="s">
        <v>354</v>
      </c>
      <c r="C21" s="293"/>
      <c r="D21" s="305"/>
      <c r="E21" s="293"/>
      <c r="F21" s="293"/>
      <c r="G21" s="293"/>
      <c r="H21" s="294"/>
      <c r="I21" s="294"/>
      <c r="J21" s="294"/>
      <c r="K21" s="322"/>
      <c r="L21" s="333"/>
      <c r="M21" s="331"/>
      <c r="N21" s="293"/>
      <c r="O21" s="293"/>
    </row>
    <row r="22" spans="1:15" ht="12.75">
      <c r="A22" s="293"/>
      <c r="B22" s="308" t="s">
        <v>355</v>
      </c>
      <c r="C22" s="293"/>
      <c r="D22" s="305"/>
      <c r="E22" s="293"/>
      <c r="F22" s="293"/>
      <c r="G22" s="293"/>
      <c r="H22" s="294">
        <v>30000</v>
      </c>
      <c r="I22" s="294">
        <v>12755</v>
      </c>
      <c r="J22" s="294">
        <v>17245</v>
      </c>
      <c r="K22" s="322">
        <v>17245</v>
      </c>
      <c r="L22" s="333">
        <f t="shared" si="0"/>
        <v>100</v>
      </c>
      <c r="M22" s="331"/>
      <c r="N22" s="293"/>
      <c r="O22" s="293"/>
    </row>
    <row r="23" spans="1:15" ht="28.5" customHeight="1">
      <c r="A23" s="296"/>
      <c r="B23" s="309" t="s">
        <v>356</v>
      </c>
      <c r="C23" s="296"/>
      <c r="D23" s="310"/>
      <c r="E23" s="296"/>
      <c r="F23" s="296"/>
      <c r="G23" s="296"/>
      <c r="H23" s="298">
        <v>104986</v>
      </c>
      <c r="I23" s="298">
        <v>47255</v>
      </c>
      <c r="J23" s="298">
        <v>57731</v>
      </c>
      <c r="K23" s="323">
        <v>57731</v>
      </c>
      <c r="L23" s="334">
        <f t="shared" si="0"/>
        <v>100</v>
      </c>
      <c r="M23" s="332"/>
      <c r="N23" s="296"/>
      <c r="O23" s="296"/>
    </row>
  </sheetData>
  <sheetProtection/>
  <mergeCells count="13">
    <mergeCell ref="M8:O8"/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K8:K9"/>
    <mergeCell ref="L8:L9"/>
    <mergeCell ref="J8:J9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G14" sqref="G14"/>
    </sheetView>
  </sheetViews>
  <sheetFormatPr defaultColWidth="9.00390625" defaultRowHeight="12.75"/>
  <cols>
    <col min="1" max="1" width="4.625" style="284" customWidth="1"/>
    <col min="2" max="2" width="43.25390625" style="284" customWidth="1"/>
    <col min="3" max="5" width="9.875" style="286" customWidth="1"/>
    <col min="6" max="8" width="9.125" style="286" customWidth="1"/>
    <col min="9" max="16384" width="9.125" style="284" customWidth="1"/>
  </cols>
  <sheetData>
    <row r="2" spans="3:8" s="282" customFormat="1" ht="12">
      <c r="C2" s="283" t="s">
        <v>378</v>
      </c>
      <c r="D2" s="283"/>
      <c r="E2" s="283"/>
      <c r="F2" s="283"/>
      <c r="G2" s="283"/>
      <c r="H2" s="283"/>
    </row>
    <row r="3" spans="3:5" ht="15.75">
      <c r="C3" s="285"/>
      <c r="D3" s="285"/>
      <c r="E3" s="285"/>
    </row>
    <row r="5" spans="1:8" ht="25.5" customHeight="1">
      <c r="A5" s="350" t="s">
        <v>344</v>
      </c>
      <c r="B5" s="350"/>
      <c r="C5" s="350"/>
      <c r="D5" s="350"/>
      <c r="E5" s="350"/>
      <c r="F5" s="350"/>
      <c r="G5" s="350"/>
      <c r="H5" s="350"/>
    </row>
    <row r="6" spans="1:8" ht="25.5" customHeight="1">
      <c r="A6" s="287"/>
      <c r="B6" s="287"/>
      <c r="C6" s="288"/>
      <c r="D6" s="288"/>
      <c r="E6" s="288"/>
      <c r="F6" s="288"/>
      <c r="G6" s="288"/>
      <c r="H6" s="288"/>
    </row>
    <row r="7" ht="12.75">
      <c r="H7" s="289" t="s">
        <v>345</v>
      </c>
    </row>
    <row r="8" spans="1:8" ht="35.25" customHeight="1">
      <c r="A8" s="363" t="s">
        <v>346</v>
      </c>
      <c r="B8" s="363" t="s">
        <v>347</v>
      </c>
      <c r="C8" s="365" t="s">
        <v>384</v>
      </c>
      <c r="D8" s="361" t="s">
        <v>243</v>
      </c>
      <c r="E8" s="361" t="s">
        <v>242</v>
      </c>
      <c r="F8" s="365" t="s">
        <v>348</v>
      </c>
      <c r="G8" s="365"/>
      <c r="H8" s="365"/>
    </row>
    <row r="9" spans="1:8" ht="27.75" customHeight="1">
      <c r="A9" s="363"/>
      <c r="B9" s="363"/>
      <c r="C9" s="365"/>
      <c r="D9" s="362"/>
      <c r="E9" s="364"/>
      <c r="F9" s="291" t="s">
        <v>349</v>
      </c>
      <c r="G9" s="291" t="s">
        <v>350</v>
      </c>
      <c r="H9" s="291" t="s">
        <v>351</v>
      </c>
    </row>
    <row r="10" spans="1:8" ht="12.75">
      <c r="A10" s="292" t="s">
        <v>352</v>
      </c>
      <c r="B10" s="293" t="s">
        <v>353</v>
      </c>
      <c r="C10" s="294">
        <v>74976</v>
      </c>
      <c r="D10" s="322">
        <v>74976</v>
      </c>
      <c r="E10" s="326">
        <f>ROUND((D10/C10)*100,2)</f>
        <v>100</v>
      </c>
      <c r="F10" s="324"/>
      <c r="G10" s="294"/>
      <c r="H10" s="294"/>
    </row>
    <row r="11" spans="1:8" ht="12.75">
      <c r="A11" s="293"/>
      <c r="B11" s="295" t="s">
        <v>354</v>
      </c>
      <c r="C11" s="294"/>
      <c r="D11" s="322"/>
      <c r="E11" s="273"/>
      <c r="F11" s="324"/>
      <c r="G11" s="294"/>
      <c r="H11" s="294"/>
    </row>
    <row r="12" spans="1:8" ht="12.75">
      <c r="A12" s="293"/>
      <c r="B12" s="295" t="s">
        <v>355</v>
      </c>
      <c r="C12" s="294">
        <v>17245</v>
      </c>
      <c r="D12" s="322">
        <v>17245</v>
      </c>
      <c r="E12" s="273">
        <f aca="true" t="shared" si="0" ref="E12:E21">ROUND((D12/C12)*100,2)</f>
        <v>100</v>
      </c>
      <c r="F12" s="324"/>
      <c r="G12" s="294"/>
      <c r="H12" s="294"/>
    </row>
    <row r="13" spans="1:8" ht="12.75">
      <c r="A13" s="296"/>
      <c r="B13" s="297" t="s">
        <v>356</v>
      </c>
      <c r="C13" s="298">
        <v>57731</v>
      </c>
      <c r="D13" s="323">
        <v>57731</v>
      </c>
      <c r="E13" s="327">
        <f t="shared" si="0"/>
        <v>100</v>
      </c>
      <c r="F13" s="325"/>
      <c r="G13" s="298"/>
      <c r="H13" s="298"/>
    </row>
    <row r="14" spans="1:8" ht="12.75">
      <c r="A14" s="292" t="s">
        <v>357</v>
      </c>
      <c r="B14" s="293" t="s">
        <v>358</v>
      </c>
      <c r="C14" s="294"/>
      <c r="D14" s="322"/>
      <c r="E14" s="326"/>
      <c r="F14" s="324"/>
      <c r="G14" s="294"/>
      <c r="H14" s="294"/>
    </row>
    <row r="15" spans="1:8" ht="12.75">
      <c r="A15" s="293"/>
      <c r="B15" s="295" t="s">
        <v>354</v>
      </c>
      <c r="C15" s="294"/>
      <c r="D15" s="322"/>
      <c r="E15" s="273"/>
      <c r="F15" s="324"/>
      <c r="G15" s="294"/>
      <c r="H15" s="294"/>
    </row>
    <row r="16" spans="1:8" ht="12.75">
      <c r="A16" s="293"/>
      <c r="B16" s="295" t="s">
        <v>355</v>
      </c>
      <c r="C16" s="294"/>
      <c r="D16" s="322"/>
      <c r="E16" s="273"/>
      <c r="F16" s="324"/>
      <c r="G16" s="294"/>
      <c r="H16" s="294"/>
    </row>
    <row r="17" spans="1:8" ht="12.75">
      <c r="A17" s="296"/>
      <c r="B17" s="297" t="s">
        <v>356</v>
      </c>
      <c r="C17" s="298"/>
      <c r="D17" s="323"/>
      <c r="E17" s="327"/>
      <c r="F17" s="325"/>
      <c r="G17" s="298"/>
      <c r="H17" s="298"/>
    </row>
    <row r="18" spans="1:8" ht="12.75">
      <c r="A18" s="292"/>
      <c r="B18" s="293" t="s">
        <v>359</v>
      </c>
      <c r="C18" s="294">
        <v>74976</v>
      </c>
      <c r="D18" s="322">
        <v>74976</v>
      </c>
      <c r="E18" s="326">
        <f t="shared" si="0"/>
        <v>100</v>
      </c>
      <c r="F18" s="324"/>
      <c r="G18" s="294"/>
      <c r="H18" s="294"/>
    </row>
    <row r="19" spans="1:8" ht="12.75">
      <c r="A19" s="293"/>
      <c r="B19" s="295" t="s">
        <v>354</v>
      </c>
      <c r="C19" s="294"/>
      <c r="D19" s="322"/>
      <c r="E19" s="273"/>
      <c r="F19" s="324"/>
      <c r="G19" s="294"/>
      <c r="H19" s="294"/>
    </row>
    <row r="20" spans="1:8" ht="12.75">
      <c r="A20" s="293"/>
      <c r="B20" s="295" t="s">
        <v>355</v>
      </c>
      <c r="C20" s="294">
        <v>17245</v>
      </c>
      <c r="D20" s="322">
        <v>17245</v>
      </c>
      <c r="E20" s="273">
        <f t="shared" si="0"/>
        <v>100</v>
      </c>
      <c r="F20" s="324"/>
      <c r="G20" s="294"/>
      <c r="H20" s="294"/>
    </row>
    <row r="21" spans="1:8" ht="12.75">
      <c r="A21" s="296"/>
      <c r="B21" s="297" t="s">
        <v>356</v>
      </c>
      <c r="C21" s="298">
        <v>57731</v>
      </c>
      <c r="D21" s="323">
        <v>57731</v>
      </c>
      <c r="E21" s="327">
        <f t="shared" si="0"/>
        <v>100</v>
      </c>
      <c r="F21" s="325"/>
      <c r="G21" s="298"/>
      <c r="H21" s="298"/>
    </row>
  </sheetData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="150" zoomScaleNormal="150" workbookViewId="0" topLeftCell="L1">
      <pane ySplit="6" topLeftCell="BM7" activePane="bottomLeft" state="frozen"/>
      <selection pane="topLeft" activeCell="B1" sqref="B1"/>
      <selection pane="bottomLeft" activeCell="AB1" sqref="AB1:AC1"/>
    </sheetView>
  </sheetViews>
  <sheetFormatPr defaultColWidth="9.00390625" defaultRowHeight="12.75"/>
  <cols>
    <col min="1" max="1" width="3.625" style="218" customWidth="1"/>
    <col min="2" max="2" width="4.125" style="219" customWidth="1"/>
    <col min="3" max="3" width="4.75390625" style="219" customWidth="1"/>
    <col min="4" max="4" width="6.75390625" style="221" customWidth="1"/>
    <col min="5" max="5" width="5.625" style="222" customWidth="1"/>
    <col min="6" max="6" width="4.375" style="223" customWidth="1"/>
    <col min="7" max="7" width="6.625" style="221" customWidth="1"/>
    <col min="8" max="8" width="6.00390625" style="222" customWidth="1"/>
    <col min="9" max="9" width="3.375" style="223" customWidth="1"/>
    <col min="10" max="10" width="5.75390625" style="221" customWidth="1"/>
    <col min="11" max="11" width="5.875" style="221" customWidth="1"/>
    <col min="12" max="12" width="4.00390625" style="221" customWidth="1"/>
    <col min="13" max="13" width="4.375" style="221" customWidth="1"/>
    <col min="14" max="14" width="4.625" style="221" customWidth="1"/>
    <col min="15" max="15" width="3.25390625" style="221" customWidth="1"/>
    <col min="16" max="16" width="4.75390625" style="221" customWidth="1"/>
    <col min="17" max="17" width="3.75390625" style="221" customWidth="1"/>
    <col min="18" max="18" width="3.375" style="221" customWidth="1"/>
    <col min="19" max="19" width="5.375" style="221" customWidth="1"/>
    <col min="20" max="20" width="5.25390625" style="221" customWidth="1"/>
    <col min="21" max="21" width="3.625" style="221" customWidth="1"/>
    <col min="22" max="22" width="5.375" style="221" customWidth="1"/>
    <col min="23" max="23" width="5.125" style="221" customWidth="1"/>
    <col min="24" max="24" width="3.625" style="221" customWidth="1"/>
    <col min="25" max="25" width="5.375" style="221" customWidth="1"/>
    <col min="26" max="26" width="5.75390625" style="221" customWidth="1"/>
    <col min="27" max="27" width="4.00390625" style="221" customWidth="1"/>
    <col min="28" max="28" width="7.375" style="221" customWidth="1"/>
    <col min="29" max="29" width="6.625" style="221" customWidth="1"/>
    <col min="30" max="30" width="4.125" style="221" customWidth="1"/>
    <col min="31" max="16384" width="9.125" style="199" customWidth="1"/>
  </cols>
  <sheetData>
    <row r="1" spans="4:30" s="172" customFormat="1" ht="16.5" customHeight="1"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372" t="s">
        <v>280</v>
      </c>
      <c r="AC1" s="373"/>
      <c r="AD1" s="173"/>
    </row>
    <row r="2" spans="1:30" s="163" customFormat="1" ht="11.25" customHeight="1">
      <c r="A2" s="380" t="s">
        <v>302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2"/>
      <c r="W2" s="382"/>
      <c r="X2" s="382"/>
      <c r="Y2" s="382"/>
      <c r="Z2" s="382"/>
      <c r="AA2" s="258"/>
      <c r="AB2" s="180"/>
      <c r="AC2" s="180"/>
      <c r="AD2" s="180"/>
    </row>
    <row r="3" spans="1:30" s="165" customFormat="1" ht="8.25" customHeight="1">
      <c r="A3" s="374"/>
      <c r="B3" s="375"/>
      <c r="C3" s="344"/>
      <c r="D3" s="345" t="s">
        <v>257</v>
      </c>
      <c r="E3" s="345"/>
      <c r="F3" s="345"/>
      <c r="G3" s="346" t="s">
        <v>256</v>
      </c>
      <c r="H3" s="346"/>
      <c r="I3" s="346"/>
      <c r="J3" s="347" t="s">
        <v>6</v>
      </c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  <c r="W3" s="370"/>
      <c r="X3" s="370"/>
      <c r="Y3" s="370"/>
      <c r="Z3" s="371"/>
      <c r="AA3" s="253"/>
      <c r="AB3" s="349" t="s">
        <v>39</v>
      </c>
      <c r="AC3" s="349"/>
      <c r="AD3" s="349"/>
    </row>
    <row r="4" spans="1:30" s="165" customFormat="1" ht="8.25" customHeight="1">
      <c r="A4" s="374"/>
      <c r="B4" s="375"/>
      <c r="C4" s="344"/>
      <c r="D4" s="345"/>
      <c r="E4" s="345"/>
      <c r="F4" s="345"/>
      <c r="G4" s="346"/>
      <c r="H4" s="346"/>
      <c r="I4" s="346"/>
      <c r="J4" s="349" t="s">
        <v>37</v>
      </c>
      <c r="K4" s="349"/>
      <c r="L4" s="349"/>
      <c r="M4" s="349" t="s">
        <v>66</v>
      </c>
      <c r="N4" s="349"/>
      <c r="O4" s="349"/>
      <c r="P4" s="349"/>
      <c r="Q4" s="349"/>
      <c r="R4" s="349"/>
      <c r="S4" s="349"/>
      <c r="T4" s="349"/>
      <c r="U4" s="349"/>
      <c r="V4" s="379"/>
      <c r="W4" s="379"/>
      <c r="X4" s="379"/>
      <c r="Y4" s="379"/>
      <c r="Z4" s="379"/>
      <c r="AA4" s="379"/>
      <c r="AB4" s="349"/>
      <c r="AC4" s="349"/>
      <c r="AD4" s="349"/>
    </row>
    <row r="5" spans="1:30" s="165" customFormat="1" ht="15" customHeight="1">
      <c r="A5" s="374"/>
      <c r="B5" s="375"/>
      <c r="C5" s="344"/>
      <c r="D5" s="345"/>
      <c r="E5" s="345"/>
      <c r="F5" s="345"/>
      <c r="G5" s="346"/>
      <c r="H5" s="346"/>
      <c r="I5" s="346"/>
      <c r="J5" s="349"/>
      <c r="K5" s="349"/>
      <c r="L5" s="349"/>
      <c r="M5" s="349" t="s">
        <v>272</v>
      </c>
      <c r="N5" s="349"/>
      <c r="O5" s="349"/>
      <c r="P5" s="349" t="s">
        <v>273</v>
      </c>
      <c r="Q5" s="349"/>
      <c r="R5" s="349"/>
      <c r="S5" s="349" t="s">
        <v>274</v>
      </c>
      <c r="T5" s="349"/>
      <c r="U5" s="349"/>
      <c r="V5" s="376" t="s">
        <v>309</v>
      </c>
      <c r="W5" s="377"/>
      <c r="X5" s="378"/>
      <c r="Y5" s="376" t="s">
        <v>271</v>
      </c>
      <c r="Z5" s="377"/>
      <c r="AA5" s="378"/>
      <c r="AB5" s="349"/>
      <c r="AC5" s="349"/>
      <c r="AD5" s="349"/>
    </row>
    <row r="6" spans="1:30" s="171" customFormat="1" ht="12" customHeight="1">
      <c r="A6" s="374"/>
      <c r="B6" s="375"/>
      <c r="C6" s="344"/>
      <c r="D6" s="166" t="s">
        <v>240</v>
      </c>
      <c r="E6" s="166" t="s">
        <v>241</v>
      </c>
      <c r="F6" s="167" t="s">
        <v>242</v>
      </c>
      <c r="G6" s="166" t="s">
        <v>240</v>
      </c>
      <c r="H6" s="166" t="s">
        <v>241</v>
      </c>
      <c r="I6" s="167" t="s">
        <v>242</v>
      </c>
      <c r="J6" s="168" t="s">
        <v>240</v>
      </c>
      <c r="K6" s="168" t="s">
        <v>243</v>
      </c>
      <c r="L6" s="168" t="s">
        <v>242</v>
      </c>
      <c r="M6" s="169" t="s">
        <v>240</v>
      </c>
      <c r="N6" s="169" t="s">
        <v>243</v>
      </c>
      <c r="O6" s="169" t="s">
        <v>242</v>
      </c>
      <c r="P6" s="169" t="s">
        <v>240</v>
      </c>
      <c r="Q6" s="170" t="s">
        <v>244</v>
      </c>
      <c r="R6" s="169" t="s">
        <v>242</v>
      </c>
      <c r="S6" s="169" t="s">
        <v>240</v>
      </c>
      <c r="T6" s="169" t="s">
        <v>243</v>
      </c>
      <c r="U6" s="169" t="s">
        <v>242</v>
      </c>
      <c r="V6" s="169" t="s">
        <v>240</v>
      </c>
      <c r="W6" s="169" t="s">
        <v>243</v>
      </c>
      <c r="X6" s="169" t="s">
        <v>242</v>
      </c>
      <c r="Y6" s="169" t="s">
        <v>240</v>
      </c>
      <c r="Z6" s="169" t="s">
        <v>243</v>
      </c>
      <c r="AA6" s="169" t="s">
        <v>242</v>
      </c>
      <c r="AB6" s="169" t="s">
        <v>240</v>
      </c>
      <c r="AC6" s="169" t="s">
        <v>243</v>
      </c>
      <c r="AD6" s="169" t="s">
        <v>242</v>
      </c>
    </row>
    <row r="7" spans="1:30" s="263" customFormat="1" ht="12" customHeight="1">
      <c r="A7" s="259">
        <v>1</v>
      </c>
      <c r="B7" s="259">
        <v>2</v>
      </c>
      <c r="C7" s="259">
        <v>3</v>
      </c>
      <c r="D7" s="260">
        <v>4</v>
      </c>
      <c r="E7" s="260">
        <v>5</v>
      </c>
      <c r="F7" s="261">
        <v>6</v>
      </c>
      <c r="G7" s="260">
        <v>7</v>
      </c>
      <c r="H7" s="260">
        <v>8</v>
      </c>
      <c r="I7" s="261">
        <v>9</v>
      </c>
      <c r="J7" s="262">
        <v>10</v>
      </c>
      <c r="K7" s="262">
        <v>11</v>
      </c>
      <c r="L7" s="264">
        <v>12</v>
      </c>
      <c r="M7" s="261">
        <v>13</v>
      </c>
      <c r="N7" s="261">
        <v>14</v>
      </c>
      <c r="O7" s="265">
        <v>15</v>
      </c>
      <c r="P7" s="261">
        <v>16</v>
      </c>
      <c r="Q7" s="260">
        <v>17</v>
      </c>
      <c r="R7" s="265">
        <v>18</v>
      </c>
      <c r="S7" s="261">
        <v>19</v>
      </c>
      <c r="T7" s="261">
        <v>20</v>
      </c>
      <c r="U7" s="265">
        <v>21</v>
      </c>
      <c r="V7" s="261">
        <v>22</v>
      </c>
      <c r="W7" s="261">
        <v>23</v>
      </c>
      <c r="X7" s="265">
        <v>24</v>
      </c>
      <c r="Y7" s="261">
        <v>25</v>
      </c>
      <c r="Z7" s="261">
        <v>26</v>
      </c>
      <c r="AA7" s="265">
        <v>27</v>
      </c>
      <c r="AB7" s="265">
        <v>28</v>
      </c>
      <c r="AC7" s="265">
        <v>29</v>
      </c>
      <c r="AD7" s="265">
        <v>30</v>
      </c>
    </row>
    <row r="8" spans="1:30" ht="12.75" customHeight="1">
      <c r="A8" s="194">
        <v>600</v>
      </c>
      <c r="B8" s="195">
        <v>60014</v>
      </c>
      <c r="C8" s="195"/>
      <c r="D8" s="197"/>
      <c r="E8" s="197"/>
      <c r="F8" s="225"/>
      <c r="G8" s="197">
        <v>130000</v>
      </c>
      <c r="H8" s="197"/>
      <c r="I8" s="197">
        <f>ROUND((H8/G8)*100,2)</f>
        <v>0</v>
      </c>
      <c r="J8" s="197"/>
      <c r="K8" s="197"/>
      <c r="L8" s="197">
        <v>0</v>
      </c>
      <c r="M8" s="198"/>
      <c r="N8" s="198"/>
      <c r="O8" s="197"/>
      <c r="P8" s="198"/>
      <c r="Q8" s="198"/>
      <c r="R8" s="197"/>
      <c r="S8" s="198"/>
      <c r="T8" s="198"/>
      <c r="U8" s="197">
        <v>0</v>
      </c>
      <c r="V8" s="198"/>
      <c r="W8" s="198"/>
      <c r="X8" s="197"/>
      <c r="Y8" s="198"/>
      <c r="Z8" s="198"/>
      <c r="AA8" s="197"/>
      <c r="AB8" s="197">
        <v>130000</v>
      </c>
      <c r="AC8" s="197">
        <v>0</v>
      </c>
      <c r="AD8" s="197">
        <v>0</v>
      </c>
    </row>
    <row r="9" spans="1:30" ht="12.75" customHeight="1">
      <c r="A9" s="194">
        <v>801</v>
      </c>
      <c r="B9" s="195">
        <v>80113</v>
      </c>
      <c r="C9" s="195"/>
      <c r="D9" s="197"/>
      <c r="E9" s="197"/>
      <c r="F9" s="225"/>
      <c r="G9" s="197">
        <v>16000</v>
      </c>
      <c r="H9" s="197"/>
      <c r="I9" s="197">
        <f aca="true" t="shared" si="0" ref="I9:I14">ROUND((H9/G9)*100,2)</f>
        <v>0</v>
      </c>
      <c r="J9" s="197">
        <v>16000</v>
      </c>
      <c r="K9" s="197"/>
      <c r="L9" s="197">
        <f>ROUND((K9/J9)*100,2)</f>
        <v>0</v>
      </c>
      <c r="M9" s="198"/>
      <c r="N9" s="198"/>
      <c r="O9" s="197"/>
      <c r="P9" s="198"/>
      <c r="Q9" s="198"/>
      <c r="R9" s="197"/>
      <c r="S9" s="198">
        <v>16000</v>
      </c>
      <c r="T9" s="198">
        <v>8000</v>
      </c>
      <c r="U9" s="197">
        <f>ROUND((T9/S9)*100,2)</f>
        <v>50</v>
      </c>
      <c r="V9" s="198"/>
      <c r="W9" s="198"/>
      <c r="X9" s="197"/>
      <c r="Y9" s="198"/>
      <c r="Z9" s="198"/>
      <c r="AA9" s="197"/>
      <c r="AB9" s="197"/>
      <c r="AC9" s="197"/>
      <c r="AD9" s="197"/>
    </row>
    <row r="10" spans="1:30" ht="15.75" customHeight="1">
      <c r="A10" s="194">
        <v>851</v>
      </c>
      <c r="B10" s="195">
        <v>85154</v>
      </c>
      <c r="C10" s="195"/>
      <c r="D10" s="197"/>
      <c r="E10" s="197"/>
      <c r="F10" s="197"/>
      <c r="G10" s="197">
        <v>1428</v>
      </c>
      <c r="H10" s="197"/>
      <c r="I10" s="197">
        <f t="shared" si="0"/>
        <v>0</v>
      </c>
      <c r="J10" s="197">
        <v>1428</v>
      </c>
      <c r="K10" s="197"/>
      <c r="L10" s="197"/>
      <c r="M10" s="198"/>
      <c r="N10" s="198"/>
      <c r="O10" s="198"/>
      <c r="P10" s="198"/>
      <c r="Q10" s="198"/>
      <c r="R10" s="197"/>
      <c r="S10" s="198">
        <v>1428</v>
      </c>
      <c r="T10" s="198">
        <v>0</v>
      </c>
      <c r="U10" s="198"/>
      <c r="V10" s="198"/>
      <c r="W10" s="198"/>
      <c r="X10" s="198"/>
      <c r="Y10" s="198"/>
      <c r="Z10" s="198"/>
      <c r="AA10" s="198"/>
      <c r="AB10" s="198"/>
      <c r="AC10" s="198"/>
      <c r="AD10" s="197">
        <v>0</v>
      </c>
    </row>
    <row r="11" spans="1:30" ht="15.75" customHeight="1">
      <c r="A11" s="194"/>
      <c r="B11" s="195"/>
      <c r="C11" s="224"/>
      <c r="D11" s="197"/>
      <c r="E11" s="197"/>
      <c r="F11" s="197"/>
      <c r="G11" s="197"/>
      <c r="H11" s="197"/>
      <c r="I11" s="197"/>
      <c r="J11" s="197"/>
      <c r="K11" s="19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</row>
    <row r="12" spans="1:30" ht="15.75" customHeight="1">
      <c r="A12" s="194"/>
      <c r="B12" s="195"/>
      <c r="C12" s="224"/>
      <c r="D12" s="197"/>
      <c r="E12" s="197"/>
      <c r="F12" s="197"/>
      <c r="G12" s="197"/>
      <c r="H12" s="197"/>
      <c r="I12" s="197"/>
      <c r="J12" s="197"/>
      <c r="K12" s="19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</row>
    <row r="13" spans="1:30" ht="15.75" customHeight="1">
      <c r="A13" s="194"/>
      <c r="B13" s="195"/>
      <c r="C13" s="224"/>
      <c r="D13" s="197"/>
      <c r="E13" s="197"/>
      <c r="F13" s="197"/>
      <c r="G13" s="197"/>
      <c r="H13" s="197"/>
      <c r="I13" s="197"/>
      <c r="J13" s="197"/>
      <c r="K13" s="19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</row>
    <row r="14" spans="1:30" s="177" customFormat="1" ht="18" customHeight="1">
      <c r="A14" s="348" t="s">
        <v>300</v>
      </c>
      <c r="B14" s="343"/>
      <c r="C14" s="343"/>
      <c r="D14" s="164">
        <f>SUM(D8:D10)</f>
        <v>0</v>
      </c>
      <c r="E14" s="164">
        <f>SUM(E8:E10)</f>
        <v>0</v>
      </c>
      <c r="F14" s="188">
        <v>0</v>
      </c>
      <c r="G14" s="164">
        <f>SUM(G8:G10)</f>
        <v>147428</v>
      </c>
      <c r="H14" s="164">
        <f>SUM(H8:H10)</f>
        <v>0</v>
      </c>
      <c r="I14" s="188">
        <f t="shared" si="0"/>
        <v>0</v>
      </c>
      <c r="J14" s="164">
        <f>SUM(J8:J10)</f>
        <v>17428</v>
      </c>
      <c r="K14" s="164">
        <f>SUM(K8:K10)</f>
        <v>0</v>
      </c>
      <c r="L14" s="188">
        <v>0</v>
      </c>
      <c r="M14" s="164">
        <f>SUM(M8:M10)</f>
        <v>0</v>
      </c>
      <c r="N14" s="164">
        <f>SUM(N8:N10)</f>
        <v>0</v>
      </c>
      <c r="O14" s="188">
        <v>0</v>
      </c>
      <c r="P14" s="164">
        <f>SUM(P8:P10)</f>
        <v>0</v>
      </c>
      <c r="Q14" s="164">
        <f>SUM(Q8:Q10)</f>
        <v>0</v>
      </c>
      <c r="R14" s="188">
        <v>0</v>
      </c>
      <c r="S14" s="164">
        <f>SUM(S8:S10)</f>
        <v>17428</v>
      </c>
      <c r="T14" s="164">
        <f>SUM(T8:T10)</f>
        <v>8000</v>
      </c>
      <c r="U14" s="188">
        <f>ROUND((T14/S14)*100,2)</f>
        <v>45.9</v>
      </c>
      <c r="V14" s="164">
        <f>SUM(V8:V10)</f>
        <v>0</v>
      </c>
      <c r="W14" s="164">
        <f>SUM(W8:W10)</f>
        <v>0</v>
      </c>
      <c r="X14" s="188">
        <v>0</v>
      </c>
      <c r="Y14" s="164">
        <f>SUM(Y8:Y10)</f>
        <v>0</v>
      </c>
      <c r="Z14" s="164">
        <f>SUM(Z8:Z10)</f>
        <v>0</v>
      </c>
      <c r="AA14" s="188">
        <v>0</v>
      </c>
      <c r="AB14" s="164">
        <f>SUM(AB8:AB10)</f>
        <v>130000</v>
      </c>
      <c r="AC14" s="164">
        <f>SUM(AC8:AC10)</f>
        <v>0</v>
      </c>
      <c r="AD14" s="188">
        <v>0</v>
      </c>
    </row>
    <row r="19" ht="8.25">
      <c r="AC19" s="221" t="s">
        <v>263</v>
      </c>
    </row>
  </sheetData>
  <mergeCells count="17"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  <mergeCell ref="M5:O5"/>
    <mergeCell ref="P5:R5"/>
    <mergeCell ref="A14:C14"/>
    <mergeCell ref="C3:C6"/>
    <mergeCell ref="D3:F5"/>
    <mergeCell ref="G3:I5"/>
    <mergeCell ref="J3:Z3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AC1" sqref="AC1:AD1"/>
    </sheetView>
  </sheetViews>
  <sheetFormatPr defaultColWidth="9.00390625" defaultRowHeight="12.75"/>
  <cols>
    <col min="1" max="1" width="3.625" style="218" customWidth="1"/>
    <col min="2" max="2" width="4.125" style="219" customWidth="1"/>
    <col min="3" max="3" width="4.75390625" style="219" customWidth="1"/>
    <col min="4" max="4" width="8.00390625" style="221" customWidth="1"/>
    <col min="5" max="5" width="6.875" style="222" customWidth="1"/>
    <col min="6" max="6" width="3.875" style="223" customWidth="1"/>
    <col min="7" max="7" width="7.875" style="221" customWidth="1"/>
    <col min="8" max="8" width="7.125" style="222" customWidth="1"/>
    <col min="9" max="9" width="4.00390625" style="223" customWidth="1"/>
    <col min="10" max="10" width="6.75390625" style="221" customWidth="1"/>
    <col min="11" max="11" width="6.875" style="221" customWidth="1"/>
    <col min="12" max="12" width="4.125" style="221" customWidth="1"/>
    <col min="13" max="13" width="5.625" style="221" customWidth="1"/>
    <col min="14" max="14" width="6.25390625" style="221" customWidth="1"/>
    <col min="15" max="15" width="3.25390625" style="221" customWidth="1"/>
    <col min="16" max="16" width="6.625" style="221" customWidth="1"/>
    <col min="17" max="17" width="5.25390625" style="221" customWidth="1"/>
    <col min="18" max="18" width="3.875" style="221" customWidth="1"/>
    <col min="19" max="19" width="4.00390625" style="221" customWidth="1"/>
    <col min="20" max="20" width="4.75390625" style="221" customWidth="1"/>
    <col min="21" max="21" width="3.25390625" style="221" customWidth="1"/>
    <col min="22" max="22" width="4.00390625" style="221" customWidth="1"/>
    <col min="23" max="23" width="4.75390625" style="221" customWidth="1"/>
    <col min="24" max="24" width="3.25390625" style="221" customWidth="1"/>
    <col min="25" max="25" width="4.00390625" style="221" customWidth="1"/>
    <col min="26" max="26" width="4.75390625" style="221" customWidth="1"/>
    <col min="27" max="27" width="3.25390625" style="221" customWidth="1"/>
    <col min="28" max="28" width="3.375" style="221" customWidth="1"/>
    <col min="29" max="29" width="4.25390625" style="221" customWidth="1"/>
    <col min="30" max="30" width="3.625" style="221" customWidth="1"/>
    <col min="31" max="16384" width="9.125" style="199" customWidth="1"/>
  </cols>
  <sheetData>
    <row r="1" spans="4:30" s="172" customFormat="1" ht="16.5" customHeight="1"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385" t="s">
        <v>264</v>
      </c>
      <c r="AD1" s="386"/>
    </row>
    <row r="2" spans="1:30" s="163" customFormat="1" ht="11.25" customHeight="1">
      <c r="A2" s="396" t="s">
        <v>301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</row>
    <row r="3" spans="1:30" s="165" customFormat="1" ht="8.25" customHeight="1">
      <c r="A3" s="374" t="s">
        <v>2</v>
      </c>
      <c r="B3" s="375" t="s">
        <v>3</v>
      </c>
      <c r="C3" s="397" t="s">
        <v>4</v>
      </c>
      <c r="D3" s="398" t="s">
        <v>257</v>
      </c>
      <c r="E3" s="399"/>
      <c r="F3" s="400"/>
      <c r="G3" s="398" t="s">
        <v>256</v>
      </c>
      <c r="H3" s="399"/>
      <c r="I3" s="400"/>
      <c r="J3" s="347" t="s">
        <v>6</v>
      </c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  <c r="W3" s="370"/>
      <c r="X3" s="370"/>
      <c r="Y3" s="370"/>
      <c r="Z3" s="370"/>
      <c r="AA3" s="371"/>
      <c r="AB3" s="387" t="s">
        <v>39</v>
      </c>
      <c r="AC3" s="388"/>
      <c r="AD3" s="389"/>
    </row>
    <row r="4" spans="1:30" s="165" customFormat="1" ht="8.25" customHeight="1">
      <c r="A4" s="374"/>
      <c r="B4" s="375"/>
      <c r="C4" s="344"/>
      <c r="D4" s="401"/>
      <c r="E4" s="402"/>
      <c r="F4" s="403"/>
      <c r="G4" s="401"/>
      <c r="H4" s="402"/>
      <c r="I4" s="403"/>
      <c r="J4" s="387" t="s">
        <v>37</v>
      </c>
      <c r="K4" s="388"/>
      <c r="L4" s="389"/>
      <c r="M4" s="347" t="s">
        <v>66</v>
      </c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83"/>
      <c r="AB4" s="390"/>
      <c r="AC4" s="391"/>
      <c r="AD4" s="392"/>
    </row>
    <row r="5" spans="1:30" s="165" customFormat="1" ht="15" customHeight="1">
      <c r="A5" s="374"/>
      <c r="B5" s="375"/>
      <c r="C5" s="344"/>
      <c r="D5" s="404"/>
      <c r="E5" s="405"/>
      <c r="F5" s="406"/>
      <c r="G5" s="404"/>
      <c r="H5" s="405"/>
      <c r="I5" s="406"/>
      <c r="J5" s="393"/>
      <c r="K5" s="394"/>
      <c r="L5" s="395"/>
      <c r="M5" s="347" t="s">
        <v>272</v>
      </c>
      <c r="N5" s="369"/>
      <c r="O5" s="383"/>
      <c r="P5" s="347" t="s">
        <v>273</v>
      </c>
      <c r="Q5" s="369"/>
      <c r="R5" s="383"/>
      <c r="S5" s="347" t="s">
        <v>274</v>
      </c>
      <c r="T5" s="369"/>
      <c r="U5" s="383"/>
      <c r="V5" s="384" t="s">
        <v>276</v>
      </c>
      <c r="W5" s="384"/>
      <c r="X5" s="384"/>
      <c r="Y5" s="384" t="s">
        <v>277</v>
      </c>
      <c r="Z5" s="384"/>
      <c r="AA5" s="384"/>
      <c r="AB5" s="393"/>
      <c r="AC5" s="394"/>
      <c r="AD5" s="395"/>
    </row>
    <row r="6" spans="1:30" s="171" customFormat="1" ht="12" customHeight="1">
      <c r="A6" s="374"/>
      <c r="B6" s="375"/>
      <c r="C6" s="344"/>
      <c r="D6" s="170" t="s">
        <v>240</v>
      </c>
      <c r="E6" s="170" t="s">
        <v>241</v>
      </c>
      <c r="F6" s="169" t="s">
        <v>242</v>
      </c>
      <c r="G6" s="170" t="s">
        <v>240</v>
      </c>
      <c r="H6" s="170" t="s">
        <v>241</v>
      </c>
      <c r="I6" s="169" t="s">
        <v>242</v>
      </c>
      <c r="J6" s="168" t="s">
        <v>240</v>
      </c>
      <c r="K6" s="168" t="s">
        <v>243</v>
      </c>
      <c r="L6" s="168" t="s">
        <v>242</v>
      </c>
      <c r="M6" s="169" t="s">
        <v>240</v>
      </c>
      <c r="N6" s="169" t="s">
        <v>243</v>
      </c>
      <c r="O6" s="169" t="s">
        <v>242</v>
      </c>
      <c r="P6" s="169" t="s">
        <v>240</v>
      </c>
      <c r="Q6" s="170" t="s">
        <v>244</v>
      </c>
      <c r="R6" s="169" t="s">
        <v>242</v>
      </c>
      <c r="S6" s="169" t="s">
        <v>240</v>
      </c>
      <c r="T6" s="169" t="s">
        <v>243</v>
      </c>
      <c r="U6" s="169" t="s">
        <v>242</v>
      </c>
      <c r="V6" s="169" t="s">
        <v>240</v>
      </c>
      <c r="W6" s="169" t="s">
        <v>243</v>
      </c>
      <c r="X6" s="169" t="s">
        <v>242</v>
      </c>
      <c r="Y6" s="169" t="s">
        <v>240</v>
      </c>
      <c r="Z6" s="169" t="s">
        <v>243</v>
      </c>
      <c r="AA6" s="169" t="s">
        <v>242</v>
      </c>
      <c r="AB6" s="169" t="s">
        <v>240</v>
      </c>
      <c r="AC6" s="169" t="s">
        <v>243</v>
      </c>
      <c r="AD6" s="169" t="s">
        <v>242</v>
      </c>
    </row>
    <row r="7" spans="1:30" s="263" customFormat="1" ht="12" customHeight="1">
      <c r="A7" s="259">
        <v>1</v>
      </c>
      <c r="B7" s="259">
        <v>2</v>
      </c>
      <c r="C7" s="259">
        <v>3</v>
      </c>
      <c r="D7" s="260">
        <v>4</v>
      </c>
      <c r="E7" s="260">
        <v>5</v>
      </c>
      <c r="F7" s="261">
        <v>6</v>
      </c>
      <c r="G7" s="260">
        <v>7</v>
      </c>
      <c r="H7" s="260">
        <v>8</v>
      </c>
      <c r="I7" s="261">
        <v>9</v>
      </c>
      <c r="J7" s="262">
        <v>10</v>
      </c>
      <c r="K7" s="262">
        <v>11</v>
      </c>
      <c r="L7" s="262">
        <v>12</v>
      </c>
      <c r="M7" s="261">
        <v>13</v>
      </c>
      <c r="N7" s="261">
        <v>14</v>
      </c>
      <c r="O7" s="261">
        <v>15</v>
      </c>
      <c r="P7" s="261">
        <v>16</v>
      </c>
      <c r="Q7" s="260">
        <v>17</v>
      </c>
      <c r="R7" s="261">
        <v>18</v>
      </c>
      <c r="S7" s="261">
        <v>19</v>
      </c>
      <c r="T7" s="261">
        <v>20</v>
      </c>
      <c r="U7" s="261">
        <v>21</v>
      </c>
      <c r="V7" s="261">
        <v>22</v>
      </c>
      <c r="W7" s="261">
        <v>23</v>
      </c>
      <c r="X7" s="261">
        <v>24</v>
      </c>
      <c r="Y7" s="261">
        <v>25</v>
      </c>
      <c r="Z7" s="261">
        <v>26</v>
      </c>
      <c r="AA7" s="261">
        <v>27</v>
      </c>
      <c r="AB7" s="261">
        <v>28</v>
      </c>
      <c r="AC7" s="261">
        <v>29</v>
      </c>
      <c r="AD7" s="261">
        <v>30</v>
      </c>
    </row>
    <row r="8" spans="1:30" s="248" customFormat="1" ht="12" customHeight="1">
      <c r="A8" s="194">
        <v>10</v>
      </c>
      <c r="B8" s="195">
        <v>1095</v>
      </c>
      <c r="C8" s="247">
        <v>2010</v>
      </c>
      <c r="D8" s="250">
        <v>4663</v>
      </c>
      <c r="E8" s="250">
        <v>4662.33</v>
      </c>
      <c r="F8" s="197">
        <f aca="true" t="shared" si="0" ref="F8:F14">ROUND((E8/D8)*100,2)</f>
        <v>99.99</v>
      </c>
      <c r="G8" s="250">
        <v>4663</v>
      </c>
      <c r="H8" s="250">
        <v>4662.33</v>
      </c>
      <c r="I8" s="197">
        <f>ROUND((H8/G8)*100,2)</f>
        <v>99.99</v>
      </c>
      <c r="J8" s="249">
        <v>4663</v>
      </c>
      <c r="K8" s="249">
        <v>4662.33</v>
      </c>
      <c r="L8" s="197">
        <f aca="true" t="shared" si="1" ref="L8:L14">ROUND((K8/J8)*100,2)</f>
        <v>99.99</v>
      </c>
      <c r="M8" s="249"/>
      <c r="N8" s="249"/>
      <c r="O8" s="249"/>
      <c r="P8" s="249"/>
      <c r="Q8" s="250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</row>
    <row r="9" spans="1:30" ht="8.25">
      <c r="A9" s="194">
        <v>750</v>
      </c>
      <c r="B9" s="195">
        <v>75011</v>
      </c>
      <c r="C9" s="247">
        <v>2010</v>
      </c>
      <c r="D9" s="197">
        <v>40360</v>
      </c>
      <c r="E9" s="197">
        <v>21770</v>
      </c>
      <c r="F9" s="197">
        <f t="shared" si="0"/>
        <v>53.94</v>
      </c>
      <c r="G9" s="197">
        <v>40360</v>
      </c>
      <c r="H9" s="197">
        <v>21744.75</v>
      </c>
      <c r="I9" s="197">
        <f aca="true" t="shared" si="2" ref="I9:I14">ROUND((H9/G9)*100,2)</f>
        <v>53.88</v>
      </c>
      <c r="J9" s="197">
        <v>40360</v>
      </c>
      <c r="K9" s="197">
        <v>21744.75</v>
      </c>
      <c r="L9" s="197">
        <f t="shared" si="1"/>
        <v>53.88</v>
      </c>
      <c r="M9" s="198">
        <v>22000</v>
      </c>
      <c r="N9" s="198">
        <v>11000</v>
      </c>
      <c r="O9" s="197">
        <f>ROUND((N9/M9)*100,2)</f>
        <v>50</v>
      </c>
      <c r="P9" s="198">
        <v>4800</v>
      </c>
      <c r="Q9" s="198">
        <v>1655</v>
      </c>
      <c r="R9" s="197">
        <f>ROUND((Q9/P9)*100,2)</f>
        <v>34.48</v>
      </c>
      <c r="S9" s="198"/>
      <c r="T9" s="198"/>
      <c r="U9" s="198"/>
      <c r="V9" s="198"/>
      <c r="W9" s="198"/>
      <c r="X9" s="198"/>
      <c r="Y9" s="198"/>
      <c r="Z9" s="198"/>
      <c r="AA9" s="198"/>
      <c r="AB9" s="197"/>
      <c r="AC9" s="197"/>
      <c r="AD9" s="197"/>
    </row>
    <row r="10" spans="1:30" ht="8.25">
      <c r="A10" s="194">
        <v>751</v>
      </c>
      <c r="B10" s="195">
        <v>75101</v>
      </c>
      <c r="C10" s="247">
        <v>2010</v>
      </c>
      <c r="D10" s="197">
        <v>951</v>
      </c>
      <c r="E10" s="197">
        <v>504</v>
      </c>
      <c r="F10" s="197">
        <f t="shared" si="0"/>
        <v>53</v>
      </c>
      <c r="G10" s="197">
        <v>951</v>
      </c>
      <c r="H10" s="197">
        <v>504</v>
      </c>
      <c r="I10" s="197">
        <f t="shared" si="2"/>
        <v>53</v>
      </c>
      <c r="J10" s="197">
        <v>951</v>
      </c>
      <c r="K10" s="197">
        <v>504</v>
      </c>
      <c r="L10" s="197">
        <f t="shared" si="1"/>
        <v>53</v>
      </c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</row>
    <row r="11" spans="1:30" ht="37.5" customHeight="1">
      <c r="A11" s="194">
        <v>852</v>
      </c>
      <c r="B11" s="195">
        <v>85212</v>
      </c>
      <c r="C11" s="247">
        <v>2010</v>
      </c>
      <c r="D11" s="197">
        <v>1996542</v>
      </c>
      <c r="E11" s="197">
        <v>1009621</v>
      </c>
      <c r="F11" s="197">
        <f t="shared" si="0"/>
        <v>50.57</v>
      </c>
      <c r="G11" s="197">
        <v>1996542</v>
      </c>
      <c r="H11" s="197">
        <v>939188.03</v>
      </c>
      <c r="I11" s="197">
        <f t="shared" si="2"/>
        <v>47.04</v>
      </c>
      <c r="J11" s="197">
        <v>1996542</v>
      </c>
      <c r="K11" s="197">
        <v>939188.03</v>
      </c>
      <c r="L11" s="197">
        <f t="shared" si="1"/>
        <v>47.04</v>
      </c>
      <c r="M11" s="197">
        <v>35045</v>
      </c>
      <c r="N11" s="197">
        <v>15897.57</v>
      </c>
      <c r="O11" s="197">
        <f>ROUND((N11/M11)*100,2)</f>
        <v>45.36</v>
      </c>
      <c r="P11" s="198">
        <v>29015</v>
      </c>
      <c r="Q11" s="198">
        <v>8831.46</v>
      </c>
      <c r="R11" s="197">
        <f>ROUND((Q11/P11)*100,2)</f>
        <v>30.44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7"/>
      <c r="AC11" s="197"/>
      <c r="AD11" s="197"/>
    </row>
    <row r="12" spans="1:30" ht="31.5" customHeight="1">
      <c r="A12" s="194">
        <v>852</v>
      </c>
      <c r="B12" s="195">
        <v>85213</v>
      </c>
      <c r="C12" s="247">
        <v>2010</v>
      </c>
      <c r="D12" s="197">
        <v>14985</v>
      </c>
      <c r="E12" s="197">
        <v>7494</v>
      </c>
      <c r="F12" s="197">
        <f t="shared" si="0"/>
        <v>50.01</v>
      </c>
      <c r="G12" s="197">
        <v>14985</v>
      </c>
      <c r="H12" s="197">
        <v>2739.56</v>
      </c>
      <c r="I12" s="197">
        <f t="shared" si="2"/>
        <v>18.28</v>
      </c>
      <c r="J12" s="197">
        <v>14985</v>
      </c>
      <c r="K12" s="197">
        <v>2739.56</v>
      </c>
      <c r="L12" s="197">
        <f t="shared" si="1"/>
        <v>18.28</v>
      </c>
      <c r="M12" s="198"/>
      <c r="N12" s="198"/>
      <c r="O12" s="197"/>
      <c r="P12" s="198">
        <v>14985</v>
      </c>
      <c r="Q12" s="198">
        <v>2739.56</v>
      </c>
      <c r="R12" s="197">
        <f>ROUND((Q12/P12)*100,2)</f>
        <v>18.28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</row>
    <row r="13" spans="1:30" ht="24" customHeight="1">
      <c r="A13" s="194">
        <v>852</v>
      </c>
      <c r="B13" s="195">
        <v>85214</v>
      </c>
      <c r="C13" s="247">
        <v>2010</v>
      </c>
      <c r="D13" s="197">
        <v>88337</v>
      </c>
      <c r="E13" s="197">
        <v>44166</v>
      </c>
      <c r="F13" s="197">
        <f t="shared" si="0"/>
        <v>50</v>
      </c>
      <c r="G13" s="197">
        <v>88337</v>
      </c>
      <c r="H13" s="197">
        <v>31095.81</v>
      </c>
      <c r="I13" s="197">
        <f t="shared" si="2"/>
        <v>35.2</v>
      </c>
      <c r="J13" s="197">
        <v>88337</v>
      </c>
      <c r="K13" s="197">
        <v>31095.81</v>
      </c>
      <c r="L13" s="197">
        <f t="shared" si="1"/>
        <v>35.2</v>
      </c>
      <c r="M13" s="197"/>
      <c r="N13" s="197"/>
      <c r="O13" s="197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</row>
    <row r="14" spans="1:30" s="177" customFormat="1" ht="18" customHeight="1">
      <c r="A14" s="348" t="s">
        <v>300</v>
      </c>
      <c r="B14" s="343"/>
      <c r="C14" s="343"/>
      <c r="D14" s="164">
        <f>SUM(D8:D13)</f>
        <v>2145838</v>
      </c>
      <c r="E14" s="164">
        <f>SUM(E8:E13)</f>
        <v>1088217.33</v>
      </c>
      <c r="F14" s="188">
        <f t="shared" si="0"/>
        <v>50.71</v>
      </c>
      <c r="G14" s="164">
        <f>SUM(G8:G13)</f>
        <v>2145838</v>
      </c>
      <c r="H14" s="164">
        <f>SUM(H8:H13)</f>
        <v>999934.4800000001</v>
      </c>
      <c r="I14" s="188">
        <f t="shared" si="2"/>
        <v>46.6</v>
      </c>
      <c r="J14" s="164">
        <f>SUM(J8:J13)</f>
        <v>2145838</v>
      </c>
      <c r="K14" s="164">
        <f>SUM(K8:K13)</f>
        <v>999934.4800000001</v>
      </c>
      <c r="L14" s="188">
        <f t="shared" si="1"/>
        <v>46.6</v>
      </c>
      <c r="M14" s="164">
        <f>SUM(M8:M13)</f>
        <v>57045</v>
      </c>
      <c r="N14" s="164">
        <f>SUM(N8:N13)</f>
        <v>26897.57</v>
      </c>
      <c r="O14" s="188">
        <f>ROUND((N14/M14)*100,2)</f>
        <v>47.15</v>
      </c>
      <c r="P14" s="164">
        <f>SUM(P8:P13)</f>
        <v>48800</v>
      </c>
      <c r="Q14" s="164">
        <f>SUM(Q8:Q13)</f>
        <v>13226.019999999999</v>
      </c>
      <c r="R14" s="188">
        <f>ROUND((Q14/P14)*100,2)</f>
        <v>27.1</v>
      </c>
      <c r="S14" s="164">
        <f>SUM(S8:S13)</f>
        <v>0</v>
      </c>
      <c r="T14" s="164">
        <f>SUM(T8:T13)</f>
        <v>0</v>
      </c>
      <c r="U14" s="188">
        <v>0</v>
      </c>
      <c r="V14" s="164">
        <f>SUM(V8:V13)</f>
        <v>0</v>
      </c>
      <c r="W14" s="164">
        <f>SUM(W8:W13)</f>
        <v>0</v>
      </c>
      <c r="X14" s="188">
        <v>0</v>
      </c>
      <c r="Y14" s="164">
        <f>SUM(Y8:Y13)</f>
        <v>0</v>
      </c>
      <c r="Z14" s="164">
        <f>SUM(Z8:Z13)</f>
        <v>0</v>
      </c>
      <c r="AA14" s="188">
        <v>0</v>
      </c>
      <c r="AB14" s="164">
        <f>SUM(AB8:AB13)</f>
        <v>0</v>
      </c>
      <c r="AC14" s="164">
        <f>SUM(AC8:AC13)</f>
        <v>0</v>
      </c>
      <c r="AD14" s="188">
        <v>0</v>
      </c>
    </row>
    <row r="17" spans="19:25" ht="8.25">
      <c r="S17" s="221" t="s">
        <v>263</v>
      </c>
      <c r="V17" s="221" t="s">
        <v>263</v>
      </c>
      <c r="Y17" s="221" t="s">
        <v>263</v>
      </c>
    </row>
    <row r="18" ht="8.25">
      <c r="Q18" s="221" t="s">
        <v>263</v>
      </c>
    </row>
  </sheetData>
  <mergeCells count="17">
    <mergeCell ref="A3:A6"/>
    <mergeCell ref="B3:B6"/>
    <mergeCell ref="A14:C14"/>
    <mergeCell ref="A2:AD2"/>
    <mergeCell ref="C3:C6"/>
    <mergeCell ref="D3:F5"/>
    <mergeCell ref="G3:I5"/>
    <mergeCell ref="S5:U5"/>
    <mergeCell ref="J4:L5"/>
    <mergeCell ref="M5:O5"/>
    <mergeCell ref="P5:R5"/>
    <mergeCell ref="V5:X5"/>
    <mergeCell ref="Y5:AA5"/>
    <mergeCell ref="AC1:AD1"/>
    <mergeCell ref="J3:AA3"/>
    <mergeCell ref="M4:AA4"/>
    <mergeCell ref="AB3:AD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88"/>
  <sheetViews>
    <sheetView zoomScale="150" zoomScaleNormal="150" workbookViewId="0" topLeftCell="A1">
      <pane ySplit="7" topLeftCell="BM71" activePane="bottomLeft" state="frozen"/>
      <selection pane="topLeft" activeCell="B1" sqref="B1"/>
      <selection pane="bottomLeft" activeCell="G88" sqref="G87:G88"/>
    </sheetView>
  </sheetViews>
  <sheetFormatPr defaultColWidth="9.00390625" defaultRowHeight="12.75"/>
  <cols>
    <col min="1" max="1" width="3.00390625" style="218" customWidth="1"/>
    <col min="2" max="2" width="3.875" style="219" customWidth="1"/>
    <col min="3" max="3" width="20.875" style="220" customWidth="1"/>
    <col min="4" max="4" width="7.125" style="221" customWidth="1"/>
    <col min="5" max="5" width="6.75390625" style="222" customWidth="1"/>
    <col min="6" max="6" width="4.00390625" style="223" customWidth="1"/>
    <col min="7" max="7" width="7.125" style="221" customWidth="1"/>
    <col min="8" max="8" width="6.875" style="221" customWidth="1"/>
    <col min="9" max="9" width="3.875" style="221" customWidth="1"/>
    <col min="10" max="11" width="6.375" style="221" customWidth="1"/>
    <col min="12" max="12" width="3.00390625" style="221" customWidth="1"/>
    <col min="13" max="14" width="5.875" style="221" customWidth="1"/>
    <col min="15" max="15" width="3.25390625" style="221" customWidth="1"/>
    <col min="16" max="16" width="5.625" style="221" customWidth="1"/>
    <col min="17" max="17" width="5.00390625" style="221" customWidth="1"/>
    <col min="18" max="18" width="3.625" style="221" customWidth="1"/>
    <col min="19" max="19" width="5.00390625" style="221" customWidth="1"/>
    <col min="20" max="20" width="3.875" style="221" customWidth="1"/>
    <col min="21" max="21" width="3.00390625" style="221" customWidth="1"/>
    <col min="22" max="22" width="3.125" style="221" customWidth="1"/>
    <col min="23" max="23" width="2.875" style="221" customWidth="1"/>
    <col min="24" max="24" width="2.375" style="221" customWidth="1"/>
    <col min="25" max="25" width="6.625" style="221" customWidth="1"/>
    <col min="26" max="26" width="5.625" style="221" customWidth="1"/>
    <col min="27" max="27" width="3.125" style="221" customWidth="1"/>
    <col min="28" max="16384" width="9.125" style="199" customWidth="1"/>
  </cols>
  <sheetData>
    <row r="1" spans="4:27" s="172" customFormat="1" ht="16.5" customHeight="1"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9" t="s">
        <v>126</v>
      </c>
      <c r="Z1" s="173"/>
      <c r="AA1" s="173"/>
    </row>
    <row r="2" spans="1:27" s="163" customFormat="1" ht="11.25" customHeight="1">
      <c r="A2" s="172"/>
      <c r="B2" s="174"/>
      <c r="C2" s="175"/>
      <c r="D2" s="176"/>
      <c r="E2" s="177"/>
      <c r="F2" s="178" t="s">
        <v>287</v>
      </c>
      <c r="G2" s="179"/>
      <c r="H2" s="179"/>
      <c r="I2" s="179"/>
      <c r="J2" s="179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s="165" customFormat="1" ht="9.75" customHeight="1">
      <c r="A3" s="412" t="s">
        <v>2</v>
      </c>
      <c r="B3" s="418" t="s">
        <v>239</v>
      </c>
      <c r="C3" s="415" t="s">
        <v>0</v>
      </c>
      <c r="D3" s="347" t="s">
        <v>7</v>
      </c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8"/>
    </row>
    <row r="4" spans="1:27" s="165" customFormat="1" ht="8.25" customHeight="1">
      <c r="A4" s="413"/>
      <c r="B4" s="419"/>
      <c r="C4" s="416"/>
      <c r="D4" s="421" t="s">
        <v>73</v>
      </c>
      <c r="E4" s="422"/>
      <c r="F4" s="423"/>
      <c r="G4" s="387" t="s">
        <v>6</v>
      </c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430"/>
      <c r="W4" s="430"/>
      <c r="X4" s="431"/>
      <c r="Y4" s="387" t="s">
        <v>39</v>
      </c>
      <c r="Z4" s="388"/>
      <c r="AA4" s="389"/>
    </row>
    <row r="5" spans="1:27" s="165" customFormat="1" ht="8.25" customHeight="1">
      <c r="A5" s="413"/>
      <c r="B5" s="419"/>
      <c r="C5" s="416"/>
      <c r="D5" s="424"/>
      <c r="E5" s="425"/>
      <c r="F5" s="426"/>
      <c r="G5" s="387" t="s">
        <v>37</v>
      </c>
      <c r="H5" s="388"/>
      <c r="I5" s="389"/>
      <c r="J5" s="349" t="s">
        <v>66</v>
      </c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79"/>
      <c r="W5" s="379"/>
      <c r="X5" s="379"/>
      <c r="Y5" s="390"/>
      <c r="Z5" s="391"/>
      <c r="AA5" s="392"/>
    </row>
    <row r="6" spans="1:27" s="165" customFormat="1" ht="24.75" customHeight="1">
      <c r="A6" s="413"/>
      <c r="B6" s="419"/>
      <c r="C6" s="416"/>
      <c r="D6" s="427"/>
      <c r="E6" s="428"/>
      <c r="F6" s="429"/>
      <c r="G6" s="393"/>
      <c r="H6" s="394"/>
      <c r="I6" s="395"/>
      <c r="J6" s="347" t="s">
        <v>272</v>
      </c>
      <c r="K6" s="369"/>
      <c r="L6" s="383"/>
      <c r="M6" s="347" t="s">
        <v>273</v>
      </c>
      <c r="N6" s="369"/>
      <c r="O6" s="383"/>
      <c r="P6" s="347" t="s">
        <v>274</v>
      </c>
      <c r="Q6" s="369"/>
      <c r="R6" s="383"/>
      <c r="S6" s="376" t="s">
        <v>278</v>
      </c>
      <c r="T6" s="377"/>
      <c r="U6" s="378"/>
      <c r="V6" s="376" t="s">
        <v>271</v>
      </c>
      <c r="W6" s="377"/>
      <c r="X6" s="378"/>
      <c r="Y6" s="393"/>
      <c r="Z6" s="394"/>
      <c r="AA6" s="395"/>
    </row>
    <row r="7" spans="1:27" s="171" customFormat="1" ht="12" customHeight="1">
      <c r="A7" s="414"/>
      <c r="B7" s="420"/>
      <c r="C7" s="417"/>
      <c r="D7" s="166" t="s">
        <v>240</v>
      </c>
      <c r="E7" s="166" t="s">
        <v>241</v>
      </c>
      <c r="F7" s="167" t="s">
        <v>242</v>
      </c>
      <c r="G7" s="168" t="s">
        <v>240</v>
      </c>
      <c r="H7" s="168" t="s">
        <v>243</v>
      </c>
      <c r="I7" s="168" t="s">
        <v>242</v>
      </c>
      <c r="J7" s="169" t="s">
        <v>240</v>
      </c>
      <c r="K7" s="169" t="s">
        <v>243</v>
      </c>
      <c r="L7" s="169" t="s">
        <v>242</v>
      </c>
      <c r="M7" s="169" t="s">
        <v>240</v>
      </c>
      <c r="N7" s="170" t="s">
        <v>244</v>
      </c>
      <c r="O7" s="169" t="s">
        <v>242</v>
      </c>
      <c r="P7" s="169" t="s">
        <v>240</v>
      </c>
      <c r="Q7" s="169" t="s">
        <v>243</v>
      </c>
      <c r="R7" s="169" t="s">
        <v>242</v>
      </c>
      <c r="S7" s="170" t="s">
        <v>245</v>
      </c>
      <c r="T7" s="170" t="s">
        <v>244</v>
      </c>
      <c r="U7" s="169" t="s">
        <v>242</v>
      </c>
      <c r="V7" s="170" t="s">
        <v>245</v>
      </c>
      <c r="W7" s="170" t="s">
        <v>244</v>
      </c>
      <c r="X7" s="169" t="s">
        <v>242</v>
      </c>
      <c r="Y7" s="169" t="s">
        <v>240</v>
      </c>
      <c r="Z7" s="169" t="s">
        <v>243</v>
      </c>
      <c r="AA7" s="169" t="s">
        <v>242</v>
      </c>
    </row>
    <row r="8" spans="1:27" s="187" customFormat="1" ht="12" customHeight="1">
      <c r="A8" s="181">
        <v>1</v>
      </c>
      <c r="B8" s="181">
        <v>2</v>
      </c>
      <c r="C8" s="181">
        <v>3</v>
      </c>
      <c r="D8" s="182">
        <v>4</v>
      </c>
      <c r="E8" s="182">
        <v>5</v>
      </c>
      <c r="F8" s="183">
        <v>6</v>
      </c>
      <c r="G8" s="184">
        <v>7</v>
      </c>
      <c r="H8" s="184">
        <v>8</v>
      </c>
      <c r="I8" s="185">
        <v>9</v>
      </c>
      <c r="J8" s="183">
        <v>10</v>
      </c>
      <c r="K8" s="183">
        <v>11</v>
      </c>
      <c r="L8" s="186">
        <v>12</v>
      </c>
      <c r="M8" s="183">
        <v>13</v>
      </c>
      <c r="N8" s="182">
        <v>14</v>
      </c>
      <c r="O8" s="186">
        <v>15</v>
      </c>
      <c r="P8" s="183">
        <v>16</v>
      </c>
      <c r="Q8" s="183">
        <v>17</v>
      </c>
      <c r="R8" s="186">
        <v>18</v>
      </c>
      <c r="S8" s="182">
        <v>19</v>
      </c>
      <c r="T8" s="182">
        <v>20</v>
      </c>
      <c r="U8" s="186">
        <v>21</v>
      </c>
      <c r="V8" s="182">
        <v>22</v>
      </c>
      <c r="W8" s="182">
        <v>23</v>
      </c>
      <c r="X8" s="186">
        <v>24</v>
      </c>
      <c r="Y8" s="183">
        <v>25</v>
      </c>
      <c r="Z8" s="183">
        <v>26</v>
      </c>
      <c r="AA8" s="186">
        <v>27</v>
      </c>
    </row>
    <row r="9" spans="1:27" s="189" customFormat="1" ht="9.75">
      <c r="A9" s="190">
        <v>10</v>
      </c>
      <c r="B9" s="191"/>
      <c r="C9" s="192" t="s">
        <v>94</v>
      </c>
      <c r="D9" s="188">
        <f>SUM(D10,D11,D12)</f>
        <v>46303</v>
      </c>
      <c r="E9" s="188">
        <f>SUM(E10,E11,E12)</f>
        <v>36458.56</v>
      </c>
      <c r="F9" s="188">
        <f aca="true" t="shared" si="0" ref="F9:F42">ROUND((E9/D9)*100,2)</f>
        <v>78.74</v>
      </c>
      <c r="G9" s="188">
        <f>SUM(G10,G11,G12)</f>
        <v>46303</v>
      </c>
      <c r="H9" s="188">
        <f>SUM(H10,H11,H12)</f>
        <v>36458.56</v>
      </c>
      <c r="I9" s="188">
        <f aca="true" t="shared" si="1" ref="I9:I43">ROUND((H9/G9)*100,2)</f>
        <v>78.74</v>
      </c>
      <c r="J9" s="188"/>
      <c r="K9" s="188"/>
      <c r="L9" s="193"/>
      <c r="M9" s="188"/>
      <c r="N9" s="188"/>
      <c r="O9" s="193"/>
      <c r="P9" s="188"/>
      <c r="Q9" s="188"/>
      <c r="R9" s="193"/>
      <c r="S9" s="188"/>
      <c r="T9" s="188"/>
      <c r="U9" s="193"/>
      <c r="V9" s="188"/>
      <c r="W9" s="188"/>
      <c r="X9" s="193"/>
      <c r="Y9" s="188"/>
      <c r="Z9" s="188"/>
      <c r="AA9" s="188"/>
    </row>
    <row r="10" spans="1:27" ht="8.25">
      <c r="A10" s="194"/>
      <c r="B10" s="195">
        <v>1018</v>
      </c>
      <c r="C10" s="196" t="s">
        <v>127</v>
      </c>
      <c r="D10" s="197">
        <v>1290</v>
      </c>
      <c r="E10" s="197">
        <v>0</v>
      </c>
      <c r="F10" s="197">
        <f t="shared" si="0"/>
        <v>0</v>
      </c>
      <c r="G10" s="197">
        <v>1290</v>
      </c>
      <c r="H10" s="197">
        <v>0</v>
      </c>
      <c r="I10" s="197">
        <f t="shared" si="1"/>
        <v>0</v>
      </c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</row>
    <row r="11" spans="1:27" ht="8.25">
      <c r="A11" s="194"/>
      <c r="B11" s="195">
        <v>1030</v>
      </c>
      <c r="C11" s="196" t="s">
        <v>128</v>
      </c>
      <c r="D11" s="197">
        <v>2350</v>
      </c>
      <c r="E11" s="197">
        <v>1543.47</v>
      </c>
      <c r="F11" s="197">
        <f t="shared" si="0"/>
        <v>65.68</v>
      </c>
      <c r="G11" s="197">
        <v>2350</v>
      </c>
      <c r="H11" s="197">
        <v>1543.47</v>
      </c>
      <c r="I11" s="197">
        <f t="shared" si="1"/>
        <v>65.68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</row>
    <row r="12" spans="1:37" ht="8.25">
      <c r="A12" s="194"/>
      <c r="B12" s="195">
        <v>1095</v>
      </c>
      <c r="C12" s="196" t="s">
        <v>97</v>
      </c>
      <c r="D12" s="197">
        <v>42663</v>
      </c>
      <c r="E12" s="197">
        <v>34915.09</v>
      </c>
      <c r="F12" s="197">
        <f t="shared" si="0"/>
        <v>81.84</v>
      </c>
      <c r="G12" s="197">
        <v>42663</v>
      </c>
      <c r="H12" s="197">
        <v>34915.09</v>
      </c>
      <c r="I12" s="197">
        <f t="shared" si="1"/>
        <v>81.84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</row>
    <row r="13" spans="1:27" s="189" customFormat="1" ht="21" customHeight="1">
      <c r="A13" s="190">
        <v>400</v>
      </c>
      <c r="B13" s="191"/>
      <c r="C13" s="192" t="s">
        <v>95</v>
      </c>
      <c r="D13" s="188">
        <f>SUM(D14)</f>
        <v>23380</v>
      </c>
      <c r="E13" s="188">
        <f>SUM(E14)</f>
        <v>22739.29</v>
      </c>
      <c r="F13" s="188">
        <f t="shared" si="0"/>
        <v>97.26</v>
      </c>
      <c r="G13" s="188">
        <f>SUM(G14)</f>
        <v>23380</v>
      </c>
      <c r="H13" s="188">
        <f>SUM(H14)</f>
        <v>22739.29</v>
      </c>
      <c r="I13" s="188">
        <f t="shared" si="1"/>
        <v>97.26</v>
      </c>
      <c r="J13" s="188">
        <f>SUM(J14)</f>
        <v>3502</v>
      </c>
      <c r="K13" s="188">
        <f>SUM(K14)</f>
        <v>3122.65</v>
      </c>
      <c r="L13" s="188">
        <f>ROUND((K13/J13)*100,2)</f>
        <v>89.17</v>
      </c>
      <c r="M13" s="188">
        <f>SUM(M14)</f>
        <v>516</v>
      </c>
      <c r="N13" s="188">
        <f>SUM(N14)</f>
        <v>256.94</v>
      </c>
      <c r="O13" s="188">
        <f>ROUND((N13/M13)*100,2)</f>
        <v>49.79</v>
      </c>
      <c r="P13" s="188">
        <f>SUM(P14)</f>
        <v>0</v>
      </c>
      <c r="Q13" s="188">
        <f>SUM(Q14)</f>
        <v>0</v>
      </c>
      <c r="R13" s="188"/>
      <c r="S13" s="193"/>
      <c r="T13" s="193"/>
      <c r="U13" s="193"/>
      <c r="V13" s="193"/>
      <c r="W13" s="193"/>
      <c r="X13" s="193"/>
      <c r="Y13" s="188">
        <f>SUM(Y14)</f>
        <v>0</v>
      </c>
      <c r="Z13" s="188">
        <f>SUM(Z14)</f>
        <v>0</v>
      </c>
      <c r="AA13" s="188">
        <v>0</v>
      </c>
    </row>
    <row r="14" spans="1:27" ht="8.25">
      <c r="A14" s="194"/>
      <c r="B14" s="195">
        <v>40002</v>
      </c>
      <c r="C14" s="196" t="s">
        <v>96</v>
      </c>
      <c r="D14" s="197">
        <v>23380</v>
      </c>
      <c r="E14" s="197">
        <v>22739.29</v>
      </c>
      <c r="F14" s="197">
        <f t="shared" si="0"/>
        <v>97.26</v>
      </c>
      <c r="G14" s="197">
        <v>23380</v>
      </c>
      <c r="H14" s="197">
        <v>22739.29</v>
      </c>
      <c r="I14" s="197">
        <f t="shared" si="1"/>
        <v>97.26</v>
      </c>
      <c r="J14" s="197">
        <v>3502</v>
      </c>
      <c r="K14" s="197">
        <v>3122.65</v>
      </c>
      <c r="L14" s="197">
        <f>ROUND((K14/J14)*100,2)</f>
        <v>89.17</v>
      </c>
      <c r="M14" s="198">
        <v>516</v>
      </c>
      <c r="N14" s="198">
        <v>256.94</v>
      </c>
      <c r="O14" s="197">
        <f>ROUND((N14/M14)*100,2)</f>
        <v>49.79</v>
      </c>
      <c r="P14" s="198"/>
      <c r="Q14" s="198"/>
      <c r="R14" s="197"/>
      <c r="S14" s="198"/>
      <c r="T14" s="198"/>
      <c r="U14" s="198"/>
      <c r="V14" s="198"/>
      <c r="W14" s="198"/>
      <c r="X14" s="198"/>
      <c r="Y14" s="197"/>
      <c r="Z14" s="197"/>
      <c r="AA14" s="197"/>
    </row>
    <row r="15" spans="1:27" s="189" customFormat="1" ht="9.75">
      <c r="A15" s="190">
        <v>600</v>
      </c>
      <c r="B15" s="191"/>
      <c r="C15" s="192" t="s">
        <v>118</v>
      </c>
      <c r="D15" s="188">
        <f>SUM(D16:D19)</f>
        <v>425000</v>
      </c>
      <c r="E15" s="188">
        <f>SUM(E16:E19)</f>
        <v>100413.04999999999</v>
      </c>
      <c r="F15" s="188">
        <f t="shared" si="0"/>
        <v>23.63</v>
      </c>
      <c r="G15" s="188">
        <f>SUM(G16:G19)</f>
        <v>195000</v>
      </c>
      <c r="H15" s="188">
        <f>SUM(H16:H19)</f>
        <v>43734.45</v>
      </c>
      <c r="I15" s="188">
        <f t="shared" si="1"/>
        <v>22.43</v>
      </c>
      <c r="J15" s="188">
        <f>SUM(J16:J19)</f>
        <v>3000</v>
      </c>
      <c r="K15" s="188">
        <f>SUM(K16:K19)</f>
        <v>0</v>
      </c>
      <c r="L15" s="188">
        <f>ROUND((K15/J15)*100,2)</f>
        <v>0</v>
      </c>
      <c r="M15" s="193"/>
      <c r="N15" s="193"/>
      <c r="O15" s="193"/>
      <c r="P15" s="193"/>
      <c r="Q15" s="193"/>
      <c r="R15" s="193"/>
      <c r="S15" s="193" t="s">
        <v>263</v>
      </c>
      <c r="T15" s="193"/>
      <c r="U15" s="193"/>
      <c r="V15" s="193"/>
      <c r="W15" s="193"/>
      <c r="X15" s="193"/>
      <c r="Y15" s="188">
        <f>SUM(Y16:Y19)</f>
        <v>230000</v>
      </c>
      <c r="Z15" s="188">
        <f>SUM(Z16:Z19)</f>
        <v>56678.6</v>
      </c>
      <c r="AA15" s="188">
        <f>ROUND((Z15/Y15)*100,2)</f>
        <v>24.64</v>
      </c>
    </row>
    <row r="16" spans="1:27" ht="8.25">
      <c r="A16" s="194"/>
      <c r="B16" s="195">
        <v>60004</v>
      </c>
      <c r="C16" s="196" t="s">
        <v>288</v>
      </c>
      <c r="D16" s="197">
        <v>20000</v>
      </c>
      <c r="E16" s="197">
        <v>4000</v>
      </c>
      <c r="F16" s="197">
        <f t="shared" si="0"/>
        <v>20</v>
      </c>
      <c r="G16" s="197">
        <v>20000</v>
      </c>
      <c r="H16" s="197">
        <v>4000</v>
      </c>
      <c r="I16" s="197">
        <f t="shared" si="1"/>
        <v>20</v>
      </c>
      <c r="J16" s="197"/>
      <c r="K16" s="197"/>
      <c r="L16" s="197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7"/>
      <c r="Z16" s="197"/>
      <c r="AA16" s="197"/>
    </row>
    <row r="17" spans="1:27" ht="8.25">
      <c r="A17" s="194"/>
      <c r="B17" s="195">
        <v>60014</v>
      </c>
      <c r="C17" s="196" t="s">
        <v>289</v>
      </c>
      <c r="D17" s="197">
        <v>130000</v>
      </c>
      <c r="E17" s="197">
        <v>0</v>
      </c>
      <c r="F17" s="197">
        <f t="shared" si="0"/>
        <v>0</v>
      </c>
      <c r="G17" s="197"/>
      <c r="H17" s="197"/>
      <c r="I17" s="197"/>
      <c r="J17" s="197"/>
      <c r="K17" s="197"/>
      <c r="L17" s="197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7">
        <v>130000</v>
      </c>
      <c r="Z17" s="197">
        <v>0</v>
      </c>
      <c r="AA17" s="197">
        <f>ROUND((Z17/Y17)*100,2)</f>
        <v>0</v>
      </c>
    </row>
    <row r="18" spans="1:27" ht="9.75" customHeight="1">
      <c r="A18" s="194"/>
      <c r="B18" s="195">
        <v>60016</v>
      </c>
      <c r="C18" s="196" t="s">
        <v>119</v>
      </c>
      <c r="D18" s="197">
        <v>215000</v>
      </c>
      <c r="E18" s="197">
        <v>94378.37</v>
      </c>
      <c r="F18" s="197">
        <f t="shared" si="0"/>
        <v>43.9</v>
      </c>
      <c r="G18" s="197">
        <v>115000</v>
      </c>
      <c r="H18" s="197">
        <v>37699.77</v>
      </c>
      <c r="I18" s="197">
        <f t="shared" si="1"/>
        <v>32.78</v>
      </c>
      <c r="J18" s="198">
        <v>3000</v>
      </c>
      <c r="K18" s="198">
        <v>0</v>
      </c>
      <c r="L18" s="197">
        <f>ROUND((K18/J18)*100,2)</f>
        <v>0</v>
      </c>
      <c r="M18" s="198"/>
      <c r="N18" s="198"/>
      <c r="O18" s="198"/>
      <c r="P18" s="198" t="s">
        <v>263</v>
      </c>
      <c r="Q18" s="198"/>
      <c r="R18" s="198"/>
      <c r="S18" s="198"/>
      <c r="T18" s="198"/>
      <c r="U18" s="198"/>
      <c r="V18" s="198"/>
      <c r="W18" s="198"/>
      <c r="X18" s="198"/>
      <c r="Y18" s="198">
        <v>100000</v>
      </c>
      <c r="Z18" s="198">
        <v>56678.6</v>
      </c>
      <c r="AA18" s="197">
        <f>ROUND((Z18/Y18)*100,2)</f>
        <v>56.68</v>
      </c>
    </row>
    <row r="19" spans="1:27" ht="8.25">
      <c r="A19" s="194"/>
      <c r="B19" s="195">
        <v>60095</v>
      </c>
      <c r="C19" s="196" t="s">
        <v>97</v>
      </c>
      <c r="D19" s="197">
        <v>60000</v>
      </c>
      <c r="E19" s="197">
        <v>2034.68</v>
      </c>
      <c r="F19" s="197">
        <f t="shared" si="0"/>
        <v>3.39</v>
      </c>
      <c r="G19" s="197">
        <v>60000</v>
      </c>
      <c r="H19" s="197">
        <v>2034.68</v>
      </c>
      <c r="I19" s="197">
        <f t="shared" si="1"/>
        <v>3.39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7"/>
    </row>
    <row r="20" spans="1:27" s="202" customFormat="1" ht="9.75">
      <c r="A20" s="190">
        <v>700</v>
      </c>
      <c r="B20" s="191"/>
      <c r="C20" s="192" t="s">
        <v>98</v>
      </c>
      <c r="D20" s="188">
        <f>SUM(D21)</f>
        <v>81000</v>
      </c>
      <c r="E20" s="188">
        <f>SUM(E21)</f>
        <v>1138</v>
      </c>
      <c r="F20" s="188">
        <f t="shared" si="0"/>
        <v>1.4</v>
      </c>
      <c r="G20" s="188">
        <f>SUM(G21)</f>
        <v>64000</v>
      </c>
      <c r="H20" s="188">
        <f>SUM(H21)</f>
        <v>1138</v>
      </c>
      <c r="I20" s="188">
        <f t="shared" si="1"/>
        <v>1.78</v>
      </c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188">
        <f>SUM(Y21)</f>
        <v>17000</v>
      </c>
      <c r="Z20" s="188">
        <f>SUM(Z21)</f>
        <v>0</v>
      </c>
      <c r="AA20" s="188">
        <v>0</v>
      </c>
    </row>
    <row r="21" spans="1:27" s="202" customFormat="1" ht="8.25">
      <c r="A21" s="194"/>
      <c r="B21" s="195">
        <v>70005</v>
      </c>
      <c r="C21" s="196" t="s">
        <v>99</v>
      </c>
      <c r="D21" s="197">
        <v>81000</v>
      </c>
      <c r="E21" s="197">
        <v>1138</v>
      </c>
      <c r="F21" s="197">
        <f t="shared" si="0"/>
        <v>1.4</v>
      </c>
      <c r="G21" s="197">
        <v>64000</v>
      </c>
      <c r="H21" s="197">
        <v>1138</v>
      </c>
      <c r="I21" s="197">
        <f t="shared" si="1"/>
        <v>1.78</v>
      </c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197">
        <v>17000</v>
      </c>
      <c r="Z21" s="197">
        <v>0</v>
      </c>
      <c r="AA21" s="197">
        <f>ROUND((Z21/Y21)*100,2)</f>
        <v>0</v>
      </c>
    </row>
    <row r="22" spans="1:27" s="205" customFormat="1" ht="9.75">
      <c r="A22" s="190">
        <v>710</v>
      </c>
      <c r="B22" s="203"/>
      <c r="C22" s="192" t="s">
        <v>246</v>
      </c>
      <c r="D22" s="188">
        <f>SUM(D23,D24)</f>
        <v>218000</v>
      </c>
      <c r="E22" s="188">
        <f>SUM(E23,E24)</f>
        <v>17409.4</v>
      </c>
      <c r="F22" s="188">
        <f t="shared" si="0"/>
        <v>7.99</v>
      </c>
      <c r="G22" s="188">
        <f>SUM(G23,G24)</f>
        <v>218000</v>
      </c>
      <c r="H22" s="188">
        <f>SUM(H23,H24)</f>
        <v>17409.4</v>
      </c>
      <c r="I22" s="188">
        <f t="shared" si="1"/>
        <v>7.99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188"/>
      <c r="Z22" s="193"/>
      <c r="AA22" s="188"/>
    </row>
    <row r="23" spans="1:27" s="202" customFormat="1" ht="12.75" customHeight="1">
      <c r="A23" s="194"/>
      <c r="B23" s="195">
        <v>71004</v>
      </c>
      <c r="C23" s="196" t="s">
        <v>129</v>
      </c>
      <c r="D23" s="197">
        <v>190000</v>
      </c>
      <c r="E23" s="198">
        <v>0</v>
      </c>
      <c r="F23" s="197">
        <f t="shared" si="0"/>
        <v>0</v>
      </c>
      <c r="G23" s="198">
        <v>190000</v>
      </c>
      <c r="H23" s="198">
        <v>0</v>
      </c>
      <c r="I23" s="197">
        <f t="shared" si="1"/>
        <v>0</v>
      </c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197"/>
      <c r="Z23" s="198"/>
      <c r="AA23" s="197"/>
    </row>
    <row r="24" spans="1:27" s="202" customFormat="1" ht="9.75" customHeight="1">
      <c r="A24" s="194"/>
      <c r="B24" s="195">
        <v>71095</v>
      </c>
      <c r="C24" s="196" t="s">
        <v>97</v>
      </c>
      <c r="D24" s="197">
        <v>28000</v>
      </c>
      <c r="E24" s="198">
        <v>17409.4</v>
      </c>
      <c r="F24" s="197">
        <f t="shared" si="0"/>
        <v>62.18</v>
      </c>
      <c r="G24" s="198">
        <v>28000</v>
      </c>
      <c r="H24" s="198">
        <v>17409.4</v>
      </c>
      <c r="I24" s="197">
        <f t="shared" si="1"/>
        <v>62.18</v>
      </c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197"/>
      <c r="Z24" s="198"/>
      <c r="AA24" s="197"/>
    </row>
    <row r="25" spans="1:27" s="189" customFormat="1" ht="11.25" customHeight="1">
      <c r="A25" s="190">
        <v>750</v>
      </c>
      <c r="B25" s="191"/>
      <c r="C25" s="192" t="s">
        <v>100</v>
      </c>
      <c r="D25" s="188">
        <f>SUM(D26,D27,D28,D29,D30)</f>
        <v>1503620</v>
      </c>
      <c r="E25" s="188">
        <f>SUM(E26,E27,E28,E29,E30)</f>
        <v>731783.26</v>
      </c>
      <c r="F25" s="188">
        <f t="shared" si="0"/>
        <v>48.67</v>
      </c>
      <c r="G25" s="188">
        <f>SUM(G26,G27,G28,G29,G30)</f>
        <v>1473620</v>
      </c>
      <c r="H25" s="188">
        <f>SUM(H26,H27,H28,H29,H30)</f>
        <v>729843.46</v>
      </c>
      <c r="I25" s="188">
        <f t="shared" si="1"/>
        <v>49.53</v>
      </c>
      <c r="J25" s="188">
        <f>SUM(J26,J27,J28,J29,J30)</f>
        <v>888800</v>
      </c>
      <c r="K25" s="188">
        <f>SUM(K26,K27,K28,K29,K30)</f>
        <v>438379.81</v>
      </c>
      <c r="L25" s="188">
        <f>ROUND((K25/J25)*100,2)</f>
        <v>49.32</v>
      </c>
      <c r="M25" s="188">
        <f>SUM(M26,M27,M28,M29,M30)</f>
        <v>181700</v>
      </c>
      <c r="N25" s="188">
        <f>SUM(N26,N27,N28,N29,N30)</f>
        <v>70230.53</v>
      </c>
      <c r="O25" s="188">
        <f>ROUND((N25/M25)*100,2)</f>
        <v>38.65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88">
        <f>SUM(Y26,Y27,Y28,Y29,Y30)</f>
        <v>30000</v>
      </c>
      <c r="Z25" s="188">
        <f>SUM(Z26,Z27,Z28,Z29,Z30)</f>
        <v>1939.8</v>
      </c>
      <c r="AA25" s="188">
        <f>ROUND((Z25/Y25)*100,2)</f>
        <v>6.47</v>
      </c>
    </row>
    <row r="26" spans="1:27" ht="8.25">
      <c r="A26" s="194"/>
      <c r="B26" s="195">
        <v>75011</v>
      </c>
      <c r="C26" s="196" t="s">
        <v>152</v>
      </c>
      <c r="D26" s="197">
        <v>40360</v>
      </c>
      <c r="E26" s="197">
        <v>21744.75</v>
      </c>
      <c r="F26" s="197">
        <f t="shared" si="0"/>
        <v>53.88</v>
      </c>
      <c r="G26" s="197">
        <v>40360</v>
      </c>
      <c r="H26" s="197">
        <v>21744.75</v>
      </c>
      <c r="I26" s="197">
        <f t="shared" si="1"/>
        <v>53.88</v>
      </c>
      <c r="J26" s="198">
        <v>22000</v>
      </c>
      <c r="K26" s="198">
        <v>11000</v>
      </c>
      <c r="L26" s="197">
        <f>ROUND((K26/J26)*100,2)</f>
        <v>50</v>
      </c>
      <c r="M26" s="198">
        <v>4800</v>
      </c>
      <c r="N26" s="198">
        <v>1655</v>
      </c>
      <c r="O26" s="197">
        <f>ROUND((N26/M26)*100,2)</f>
        <v>34.48</v>
      </c>
      <c r="P26" s="198"/>
      <c r="Q26" s="198"/>
      <c r="R26" s="198"/>
      <c r="S26" s="198"/>
      <c r="T26" s="198"/>
      <c r="U26" s="198"/>
      <c r="V26" s="198"/>
      <c r="W26" s="198"/>
      <c r="X26" s="198"/>
      <c r="Y26" s="197"/>
      <c r="Z26" s="197"/>
      <c r="AA26" s="197"/>
    </row>
    <row r="27" spans="1:27" ht="16.5">
      <c r="A27" s="194"/>
      <c r="B27" s="195">
        <v>75022</v>
      </c>
      <c r="C27" s="196" t="s">
        <v>247</v>
      </c>
      <c r="D27" s="197">
        <v>86300</v>
      </c>
      <c r="E27" s="197">
        <v>41331.75</v>
      </c>
      <c r="F27" s="197">
        <f t="shared" si="0"/>
        <v>47.89</v>
      </c>
      <c r="G27" s="197">
        <v>86300</v>
      </c>
      <c r="H27" s="197">
        <v>41331.75</v>
      </c>
      <c r="I27" s="197">
        <f t="shared" si="1"/>
        <v>47.89</v>
      </c>
      <c r="J27" s="197"/>
      <c r="K27" s="197"/>
      <c r="L27" s="197"/>
      <c r="M27" s="198"/>
      <c r="N27" s="198"/>
      <c r="O27" s="197"/>
      <c r="P27" s="198"/>
      <c r="Q27" s="198"/>
      <c r="R27" s="198"/>
      <c r="S27" s="198"/>
      <c r="T27" s="198"/>
      <c r="U27" s="198"/>
      <c r="V27" s="198"/>
      <c r="W27" s="198"/>
      <c r="X27" s="198"/>
      <c r="Y27" s="197"/>
      <c r="Z27" s="197"/>
      <c r="AA27" s="197"/>
    </row>
    <row r="28" spans="1:27" ht="16.5">
      <c r="A28" s="194"/>
      <c r="B28" s="195">
        <v>75023</v>
      </c>
      <c r="C28" s="196" t="s">
        <v>248</v>
      </c>
      <c r="D28" s="197">
        <v>1328800</v>
      </c>
      <c r="E28" s="197">
        <v>649074.78</v>
      </c>
      <c r="F28" s="197">
        <f t="shared" si="0"/>
        <v>48.85</v>
      </c>
      <c r="G28" s="197">
        <v>1298800</v>
      </c>
      <c r="H28" s="197">
        <v>647134.98</v>
      </c>
      <c r="I28" s="197">
        <f t="shared" si="1"/>
        <v>49.83</v>
      </c>
      <c r="J28" s="197">
        <v>866800</v>
      </c>
      <c r="K28" s="197">
        <v>427379.81</v>
      </c>
      <c r="L28" s="197">
        <f>ROUND((K28/J28)*100,2)</f>
        <v>49.31</v>
      </c>
      <c r="M28" s="198">
        <v>176900</v>
      </c>
      <c r="N28" s="198">
        <v>68575.53</v>
      </c>
      <c r="O28" s="197">
        <f>ROUND((N28/M28)*100,2)</f>
        <v>38.77</v>
      </c>
      <c r="P28" s="198"/>
      <c r="Q28" s="198"/>
      <c r="R28" s="198"/>
      <c r="S28" s="198"/>
      <c r="T28" s="198"/>
      <c r="U28" s="198"/>
      <c r="V28" s="198"/>
      <c r="W28" s="198"/>
      <c r="X28" s="198"/>
      <c r="Y28" s="197">
        <v>30000</v>
      </c>
      <c r="Z28" s="197">
        <v>1939.8</v>
      </c>
      <c r="AA28" s="197">
        <f>ROUND((Z28/Y28)*100,2)</f>
        <v>6.47</v>
      </c>
    </row>
    <row r="29" spans="1:27" ht="16.5">
      <c r="A29" s="194"/>
      <c r="B29" s="195">
        <v>75075</v>
      </c>
      <c r="C29" s="196" t="s">
        <v>130</v>
      </c>
      <c r="D29" s="197">
        <v>27000</v>
      </c>
      <c r="E29" s="197">
        <v>13896.96</v>
      </c>
      <c r="F29" s="197">
        <f t="shared" si="0"/>
        <v>51.47</v>
      </c>
      <c r="G29" s="197">
        <v>27000</v>
      </c>
      <c r="H29" s="197">
        <v>13896.96</v>
      </c>
      <c r="I29" s="197">
        <f t="shared" si="1"/>
        <v>51.47</v>
      </c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</row>
    <row r="30" spans="1:27" s="202" customFormat="1" ht="10.5" customHeight="1">
      <c r="A30" s="206"/>
      <c r="B30" s="195">
        <v>75095</v>
      </c>
      <c r="C30" s="196" t="s">
        <v>97</v>
      </c>
      <c r="D30" s="197">
        <v>21160</v>
      </c>
      <c r="E30" s="198">
        <v>5735.02</v>
      </c>
      <c r="F30" s="197">
        <f t="shared" si="0"/>
        <v>27.1</v>
      </c>
      <c r="G30" s="198">
        <v>21160</v>
      </c>
      <c r="H30" s="198">
        <v>5735.02</v>
      </c>
      <c r="I30" s="197">
        <f t="shared" si="1"/>
        <v>27.1</v>
      </c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</row>
    <row r="31" spans="1:27" s="189" customFormat="1" ht="28.5" customHeight="1">
      <c r="A31" s="190">
        <v>751</v>
      </c>
      <c r="B31" s="191"/>
      <c r="C31" s="192" t="s">
        <v>114</v>
      </c>
      <c r="D31" s="188">
        <f>SUM(D32)</f>
        <v>951</v>
      </c>
      <c r="E31" s="188">
        <f>SUM(E32)</f>
        <v>504</v>
      </c>
      <c r="F31" s="188">
        <f t="shared" si="0"/>
        <v>53</v>
      </c>
      <c r="G31" s="188">
        <f>SUM(G32)</f>
        <v>951</v>
      </c>
      <c r="H31" s="188">
        <f>SUM(H32)</f>
        <v>504</v>
      </c>
      <c r="I31" s="188">
        <f t="shared" si="1"/>
        <v>53</v>
      </c>
      <c r="J31" s="188">
        <f>SUM(J32)</f>
        <v>0</v>
      </c>
      <c r="K31" s="188">
        <f>SUM(K32)</f>
        <v>0</v>
      </c>
      <c r="L31" s="188">
        <v>0</v>
      </c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</row>
    <row r="32" spans="1:27" ht="18.75" customHeight="1">
      <c r="A32" s="194"/>
      <c r="B32" s="195">
        <v>75101</v>
      </c>
      <c r="C32" s="196" t="s">
        <v>153</v>
      </c>
      <c r="D32" s="197">
        <v>951</v>
      </c>
      <c r="E32" s="197">
        <v>504</v>
      </c>
      <c r="F32" s="197">
        <f t="shared" si="0"/>
        <v>53</v>
      </c>
      <c r="G32" s="197">
        <v>951</v>
      </c>
      <c r="H32" s="197">
        <v>504</v>
      </c>
      <c r="I32" s="197">
        <f t="shared" si="1"/>
        <v>53</v>
      </c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</row>
    <row r="33" spans="1:27" s="189" customFormat="1" ht="19.5">
      <c r="A33" s="190">
        <v>754</v>
      </c>
      <c r="B33" s="191"/>
      <c r="C33" s="192" t="s">
        <v>131</v>
      </c>
      <c r="D33" s="188">
        <f>SUM(D34:D37)</f>
        <v>146000</v>
      </c>
      <c r="E33" s="188">
        <f>SUM(E34:E37)</f>
        <v>61630.14</v>
      </c>
      <c r="F33" s="188">
        <f t="shared" si="0"/>
        <v>42.21</v>
      </c>
      <c r="G33" s="188">
        <f>SUM(G34:G37)</f>
        <v>123000</v>
      </c>
      <c r="H33" s="188">
        <f>SUM(H34:H37)</f>
        <v>56630.14</v>
      </c>
      <c r="I33" s="188">
        <f t="shared" si="1"/>
        <v>46.04</v>
      </c>
      <c r="J33" s="188">
        <f>SUM(J34:J37)</f>
        <v>13500</v>
      </c>
      <c r="K33" s="188">
        <f>SUM(K34:K37)</f>
        <v>4022.37</v>
      </c>
      <c r="L33" s="188">
        <f>ROUND((K33/J33)*100,2)</f>
        <v>29.8</v>
      </c>
      <c r="M33" s="188">
        <f>SUM(M34:M37)</f>
        <v>2500</v>
      </c>
      <c r="N33" s="188">
        <f>SUM(N34:N37)</f>
        <v>317.1</v>
      </c>
      <c r="O33" s="188">
        <f>ROUND((N33/M33)*100,2)</f>
        <v>12.68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88">
        <f>SUM(Y34:Y37)</f>
        <v>23000</v>
      </c>
      <c r="Z33" s="188">
        <f>SUM(Z34:Z37)</f>
        <v>5000</v>
      </c>
      <c r="AA33" s="188">
        <f>ROUND((Z33/Y33)*100,2)</f>
        <v>21.74</v>
      </c>
    </row>
    <row r="34" spans="1:27" ht="9" customHeight="1">
      <c r="A34" s="194"/>
      <c r="B34" s="195">
        <v>75404</v>
      </c>
      <c r="C34" s="196" t="s">
        <v>290</v>
      </c>
      <c r="D34" s="197">
        <v>15000</v>
      </c>
      <c r="E34" s="197">
        <v>5000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198"/>
      <c r="R34" s="198"/>
      <c r="S34" s="198"/>
      <c r="T34" s="198"/>
      <c r="U34" s="198"/>
      <c r="V34" s="198"/>
      <c r="W34" s="198"/>
      <c r="X34" s="198"/>
      <c r="Y34" s="197">
        <v>15000</v>
      </c>
      <c r="Z34" s="197">
        <v>5000</v>
      </c>
      <c r="AA34" s="197">
        <f>ROUND((Z34/Y34)*100,2)</f>
        <v>33.33</v>
      </c>
    </row>
    <row r="35" spans="1:27" ht="9" customHeight="1">
      <c r="A35" s="194"/>
      <c r="B35" s="195">
        <v>75412</v>
      </c>
      <c r="C35" s="196" t="s">
        <v>132</v>
      </c>
      <c r="D35" s="197">
        <v>96000</v>
      </c>
      <c r="E35" s="197">
        <v>55816.81</v>
      </c>
      <c r="F35" s="197">
        <f t="shared" si="0"/>
        <v>58.14</v>
      </c>
      <c r="G35" s="197">
        <v>96000</v>
      </c>
      <c r="H35" s="197">
        <v>55816.81</v>
      </c>
      <c r="I35" s="197">
        <f t="shared" si="1"/>
        <v>58.14</v>
      </c>
      <c r="J35" s="198">
        <v>13500</v>
      </c>
      <c r="K35" s="198">
        <v>4022.37</v>
      </c>
      <c r="L35" s="197">
        <f>ROUND((K35/J35)*100,2)</f>
        <v>29.8</v>
      </c>
      <c r="M35" s="197">
        <v>2500</v>
      </c>
      <c r="N35" s="197">
        <v>317.1</v>
      </c>
      <c r="O35" s="197">
        <f>ROUND((N35/M35)*100,2)</f>
        <v>12.68</v>
      </c>
      <c r="P35" s="198"/>
      <c r="Q35" s="198"/>
      <c r="R35" s="198"/>
      <c r="S35" s="198"/>
      <c r="T35" s="198"/>
      <c r="U35" s="198"/>
      <c r="V35" s="198"/>
      <c r="W35" s="198"/>
      <c r="X35" s="198"/>
      <c r="Y35" s="197"/>
      <c r="Z35" s="197"/>
      <c r="AA35" s="197"/>
    </row>
    <row r="36" spans="1:27" ht="9" customHeight="1">
      <c r="A36" s="194"/>
      <c r="B36" s="195">
        <v>75414</v>
      </c>
      <c r="C36" s="196" t="s">
        <v>133</v>
      </c>
      <c r="D36" s="197">
        <v>2000</v>
      </c>
      <c r="E36" s="197">
        <v>813.33</v>
      </c>
      <c r="F36" s="197">
        <f t="shared" si="0"/>
        <v>40.67</v>
      </c>
      <c r="G36" s="197">
        <v>2000</v>
      </c>
      <c r="H36" s="197">
        <v>813.33</v>
      </c>
      <c r="I36" s="197">
        <f t="shared" si="1"/>
        <v>40.67</v>
      </c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</row>
    <row r="37" spans="1:27" ht="9" customHeight="1">
      <c r="A37" s="194"/>
      <c r="B37" s="195">
        <v>75421</v>
      </c>
      <c r="C37" s="196" t="s">
        <v>291</v>
      </c>
      <c r="D37" s="197">
        <v>33000</v>
      </c>
      <c r="E37" s="197">
        <v>0</v>
      </c>
      <c r="F37" s="197">
        <f t="shared" si="0"/>
        <v>0</v>
      </c>
      <c r="G37" s="197">
        <v>25000</v>
      </c>
      <c r="H37" s="197">
        <v>0</v>
      </c>
      <c r="I37" s="197">
        <f t="shared" si="1"/>
        <v>0</v>
      </c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>
        <v>8000</v>
      </c>
      <c r="Z37" s="198">
        <v>0</v>
      </c>
      <c r="AA37" s="197">
        <f>ROUND((Z37/Y37)*100,2)</f>
        <v>0</v>
      </c>
    </row>
    <row r="38" spans="1:27" ht="39">
      <c r="A38" s="190">
        <v>756</v>
      </c>
      <c r="B38" s="191"/>
      <c r="C38" s="192" t="s">
        <v>249</v>
      </c>
      <c r="D38" s="188">
        <f>SUM(D39)</f>
        <v>35500</v>
      </c>
      <c r="E38" s="188">
        <f>SUM(E39)</f>
        <v>20686.4</v>
      </c>
      <c r="F38" s="188">
        <f t="shared" si="0"/>
        <v>58.27</v>
      </c>
      <c r="G38" s="188">
        <f>SUM(G39)</f>
        <v>35500</v>
      </c>
      <c r="H38" s="188">
        <f>SUM(H39)</f>
        <v>20686.4</v>
      </c>
      <c r="I38" s="188">
        <f t="shared" si="1"/>
        <v>58.27</v>
      </c>
      <c r="J38" s="188">
        <f>SUM(J39)</f>
        <v>22000</v>
      </c>
      <c r="K38" s="188">
        <f>SUM(K39)</f>
        <v>15215.5</v>
      </c>
      <c r="L38" s="188">
        <f>ROUND((K38/J38)*100,2)</f>
        <v>69.16</v>
      </c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</row>
    <row r="39" spans="1:27" ht="16.5">
      <c r="A39" s="194"/>
      <c r="B39" s="195">
        <v>75647</v>
      </c>
      <c r="C39" s="196" t="s">
        <v>250</v>
      </c>
      <c r="D39" s="197">
        <v>35500</v>
      </c>
      <c r="E39" s="197">
        <v>20686.4</v>
      </c>
      <c r="F39" s="197">
        <f t="shared" si="0"/>
        <v>58.27</v>
      </c>
      <c r="G39" s="197">
        <v>35500</v>
      </c>
      <c r="H39" s="197">
        <v>20686.4</v>
      </c>
      <c r="I39" s="197">
        <f t="shared" si="1"/>
        <v>58.27</v>
      </c>
      <c r="J39" s="197">
        <v>22000</v>
      </c>
      <c r="K39" s="197">
        <v>15215.5</v>
      </c>
      <c r="L39" s="197">
        <f>ROUND((K39/J39)*100,2)</f>
        <v>69.16</v>
      </c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</row>
    <row r="40" spans="1:27" s="189" customFormat="1" ht="12" customHeight="1">
      <c r="A40" s="190">
        <v>757</v>
      </c>
      <c r="B40" s="191"/>
      <c r="C40" s="192" t="s">
        <v>134</v>
      </c>
      <c r="D40" s="188">
        <f>SUM(D41:D41)</f>
        <v>30000</v>
      </c>
      <c r="E40" s="188">
        <f>SUM(E41:E41)</f>
        <v>0</v>
      </c>
      <c r="F40" s="188">
        <f t="shared" si="0"/>
        <v>0</v>
      </c>
      <c r="G40" s="188">
        <f>SUM(G41:G41)</f>
        <v>30000</v>
      </c>
      <c r="H40" s="188">
        <f>SUM(H41:H41)</f>
        <v>0</v>
      </c>
      <c r="I40" s="188">
        <f t="shared" si="1"/>
        <v>0</v>
      </c>
      <c r="J40" s="193"/>
      <c r="K40" s="193"/>
      <c r="L40" s="193"/>
      <c r="M40" s="193"/>
      <c r="N40" s="193"/>
      <c r="O40" s="193"/>
      <c r="P40" s="188"/>
      <c r="Q40" s="188"/>
      <c r="R40" s="188"/>
      <c r="S40" s="188">
        <f>SUM(S41)</f>
        <v>30000</v>
      </c>
      <c r="T40" s="188">
        <f>SUM(T41)</f>
        <v>0</v>
      </c>
      <c r="U40" s="188">
        <f>ROUND((T40/S40)*100,2)</f>
        <v>0</v>
      </c>
      <c r="V40" s="193"/>
      <c r="W40" s="193"/>
      <c r="X40" s="193"/>
      <c r="Y40" s="193"/>
      <c r="Z40" s="193"/>
      <c r="AA40" s="193"/>
    </row>
    <row r="41" spans="1:27" ht="23.25" customHeight="1">
      <c r="A41" s="194"/>
      <c r="B41" s="195">
        <v>75702</v>
      </c>
      <c r="C41" s="196" t="s">
        <v>135</v>
      </c>
      <c r="D41" s="197">
        <v>30000</v>
      </c>
      <c r="E41" s="197">
        <v>0</v>
      </c>
      <c r="F41" s="197">
        <f>ROUND((E41/D41)*100,2)</f>
        <v>0</v>
      </c>
      <c r="G41" s="197">
        <v>30000</v>
      </c>
      <c r="H41" s="197">
        <v>0</v>
      </c>
      <c r="I41" s="197">
        <f t="shared" si="1"/>
        <v>0</v>
      </c>
      <c r="J41" s="198"/>
      <c r="K41" s="198"/>
      <c r="L41" s="198"/>
      <c r="M41" s="198"/>
      <c r="N41" s="198"/>
      <c r="O41" s="198"/>
      <c r="P41" s="197"/>
      <c r="Q41" s="197"/>
      <c r="R41" s="197"/>
      <c r="S41" s="197">
        <v>30000</v>
      </c>
      <c r="T41" s="197">
        <v>0</v>
      </c>
      <c r="U41" s="197">
        <f>ROUND((T41/S41)*100,2)</f>
        <v>0</v>
      </c>
      <c r="V41" s="198"/>
      <c r="W41" s="198"/>
      <c r="X41" s="198"/>
      <c r="Y41" s="198"/>
      <c r="Z41" s="198"/>
      <c r="AA41" s="198"/>
    </row>
    <row r="42" spans="1:27" s="202" customFormat="1" ht="9.75">
      <c r="A42" s="190">
        <v>758</v>
      </c>
      <c r="B42" s="191"/>
      <c r="C42" s="192" t="s">
        <v>103</v>
      </c>
      <c r="D42" s="188">
        <f>SUM(D43)</f>
        <v>15000</v>
      </c>
      <c r="E42" s="188">
        <f>SUM(E43)</f>
        <v>0</v>
      </c>
      <c r="F42" s="188">
        <f t="shared" si="0"/>
        <v>0</v>
      </c>
      <c r="G42" s="188">
        <f>SUM(G43)</f>
        <v>15000</v>
      </c>
      <c r="H42" s="188">
        <v>0</v>
      </c>
      <c r="I42" s="188">
        <f t="shared" si="1"/>
        <v>0</v>
      </c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</row>
    <row r="43" spans="1:27" s="202" customFormat="1" ht="8.25">
      <c r="A43" s="194"/>
      <c r="B43" s="195">
        <v>75818</v>
      </c>
      <c r="C43" s="196" t="s">
        <v>136</v>
      </c>
      <c r="D43" s="197">
        <v>15000</v>
      </c>
      <c r="E43" s="197">
        <v>0</v>
      </c>
      <c r="F43" s="197">
        <f>ROUND((E43/D43)*100,2)</f>
        <v>0</v>
      </c>
      <c r="G43" s="197">
        <v>15000</v>
      </c>
      <c r="H43" s="197">
        <v>0</v>
      </c>
      <c r="I43" s="197">
        <f t="shared" si="1"/>
        <v>0</v>
      </c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</row>
    <row r="44" spans="1:27" s="189" customFormat="1" ht="9.75">
      <c r="A44" s="207">
        <v>801</v>
      </c>
      <c r="B44" s="208"/>
      <c r="C44" s="192" t="s">
        <v>105</v>
      </c>
      <c r="D44" s="193">
        <f>SUM(D45,D46,D47,D48,D49,D50,D51)</f>
        <v>4941840</v>
      </c>
      <c r="E44" s="193">
        <f>SUM(E45,E46,E47,E48,E49,E50,E51)</f>
        <v>2463890.76</v>
      </c>
      <c r="F44" s="188">
        <f aca="true" t="shared" si="2" ref="F44:F53">ROUND((E44/D44)*100,2)</f>
        <v>49.86</v>
      </c>
      <c r="G44" s="193">
        <f>SUM(G45,G46,G47,G48,G49,G50,G51)</f>
        <v>4850840</v>
      </c>
      <c r="H44" s="193">
        <f>SUM(H45,H46,H47,H48,H49,H50,H51)</f>
        <v>2463890.76</v>
      </c>
      <c r="I44" s="188">
        <f aca="true" t="shared" si="3" ref="I44:I52">ROUND((H44/G44)*100,2)</f>
        <v>50.79</v>
      </c>
      <c r="J44" s="193">
        <f>SUM(J45,J46,J47,J48,J49,J50,J51)</f>
        <v>3054760.65</v>
      </c>
      <c r="K44" s="193">
        <f>SUM(K45,K46,K47,K48,K49,K50,K51)</f>
        <v>1582142.05</v>
      </c>
      <c r="L44" s="188">
        <f>ROUND((K44/J44)*100,2)</f>
        <v>51.79</v>
      </c>
      <c r="M44" s="193">
        <f>SUM(M45,M46,M47,M48,M49,M50,M51)</f>
        <v>584940</v>
      </c>
      <c r="N44" s="193">
        <f>SUM(N45,N46,N47,N48,N49,N50,N51)</f>
        <v>282906.54000000004</v>
      </c>
      <c r="O44" s="188">
        <f>ROUND((N44/M44)*100,2)</f>
        <v>48.37</v>
      </c>
      <c r="P44" s="193">
        <f>SUM(P45,P46,P47,P48,P49,P50,P51)</f>
        <v>16000</v>
      </c>
      <c r="Q44" s="193">
        <f>SUM(Q45,Q46,Q47,Q48,Q49,Q50,Q51)</f>
        <v>8000</v>
      </c>
      <c r="R44" s="188">
        <f>ROUND((Q44/P44)*100,2)</f>
        <v>50</v>
      </c>
      <c r="S44" s="193"/>
      <c r="T44" s="193"/>
      <c r="U44" s="193"/>
      <c r="V44" s="193"/>
      <c r="W44" s="193"/>
      <c r="X44" s="193"/>
      <c r="Y44" s="193">
        <f>SUM(Y45,Y46,Y47,Y48,Y49,Y50,Y51)</f>
        <v>91000</v>
      </c>
      <c r="Z44" s="193">
        <f>SUM(Z45,Z46,Z47,Z48,Z49,Z50,Z51)</f>
        <v>0</v>
      </c>
      <c r="AA44" s="188">
        <f>ROUND((Z44/Y44)*100,2)</f>
        <v>0</v>
      </c>
    </row>
    <row r="45" spans="1:27" ht="8.25">
      <c r="A45" s="209"/>
      <c r="B45" s="210">
        <v>80101</v>
      </c>
      <c r="C45" s="196" t="s">
        <v>106</v>
      </c>
      <c r="D45" s="198">
        <v>2882765</v>
      </c>
      <c r="E45" s="198">
        <v>1418457.78</v>
      </c>
      <c r="F45" s="197">
        <f t="shared" si="2"/>
        <v>49.2</v>
      </c>
      <c r="G45" s="198">
        <v>2791765</v>
      </c>
      <c r="H45" s="198">
        <v>1418457.78</v>
      </c>
      <c r="I45" s="197">
        <f t="shared" si="3"/>
        <v>50.81</v>
      </c>
      <c r="J45" s="198">
        <v>1805724.65</v>
      </c>
      <c r="K45" s="198">
        <v>928597.79</v>
      </c>
      <c r="L45" s="197">
        <f>ROUND((K45/J45)*100,2)</f>
        <v>51.43</v>
      </c>
      <c r="M45" s="198">
        <v>333889</v>
      </c>
      <c r="N45" s="198">
        <v>162899.11</v>
      </c>
      <c r="O45" s="197">
        <f>ROUND((N45/M45)*100,2)</f>
        <v>48.79</v>
      </c>
      <c r="P45" s="198"/>
      <c r="Q45" s="198"/>
      <c r="R45" s="198"/>
      <c r="S45" s="198" t="s">
        <v>263</v>
      </c>
      <c r="T45" s="198"/>
      <c r="U45" s="198"/>
      <c r="V45" s="198"/>
      <c r="W45" s="198"/>
      <c r="X45" s="198"/>
      <c r="Y45" s="198">
        <v>91000</v>
      </c>
      <c r="Z45" s="198">
        <v>0</v>
      </c>
      <c r="AA45" s="197">
        <f>ROUND((Z45/Y45)*100,2)</f>
        <v>0</v>
      </c>
    </row>
    <row r="46" spans="1:27" ht="17.25" customHeight="1">
      <c r="A46" s="209"/>
      <c r="B46" s="210">
        <v>80103</v>
      </c>
      <c r="C46" s="196" t="s">
        <v>251</v>
      </c>
      <c r="D46" s="198">
        <v>175232</v>
      </c>
      <c r="E46" s="198">
        <v>89321.67</v>
      </c>
      <c r="F46" s="197">
        <f t="shared" si="2"/>
        <v>50.97</v>
      </c>
      <c r="G46" s="198">
        <v>175232</v>
      </c>
      <c r="H46" s="198">
        <v>89321.67</v>
      </c>
      <c r="I46" s="197">
        <f t="shared" si="3"/>
        <v>50.97</v>
      </c>
      <c r="J46" s="198">
        <v>112988</v>
      </c>
      <c r="K46" s="198">
        <v>63551.39</v>
      </c>
      <c r="L46" s="197">
        <f>ROUND((K46/J46)*100,2)</f>
        <v>56.25</v>
      </c>
      <c r="M46" s="198">
        <v>21597</v>
      </c>
      <c r="N46" s="198">
        <v>11057.01</v>
      </c>
      <c r="O46" s="197">
        <f>ROUND((N46/M46)*100,2)</f>
        <v>51.2</v>
      </c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7"/>
    </row>
    <row r="47" spans="1:27" ht="15.75" customHeight="1">
      <c r="A47" s="209"/>
      <c r="B47" s="210">
        <v>80104</v>
      </c>
      <c r="C47" s="196" t="s">
        <v>207</v>
      </c>
      <c r="D47" s="198">
        <v>408995</v>
      </c>
      <c r="E47" s="198">
        <v>208837.09</v>
      </c>
      <c r="F47" s="197">
        <f t="shared" si="2"/>
        <v>51.06</v>
      </c>
      <c r="G47" s="198">
        <v>408995</v>
      </c>
      <c r="H47" s="198">
        <v>208837.09</v>
      </c>
      <c r="I47" s="197">
        <f t="shared" si="3"/>
        <v>51.06</v>
      </c>
      <c r="J47" s="198">
        <v>258963</v>
      </c>
      <c r="K47" s="198">
        <v>133839.33</v>
      </c>
      <c r="L47" s="197">
        <f>ROUND((K47/J47)*100,2)</f>
        <v>51.68</v>
      </c>
      <c r="M47" s="198">
        <v>51050</v>
      </c>
      <c r="N47" s="198">
        <v>24341.89</v>
      </c>
      <c r="O47" s="197">
        <f>ROUND((N47/M47)*100,2)</f>
        <v>47.68</v>
      </c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</row>
    <row r="48" spans="1:27" ht="8.25">
      <c r="A48" s="209"/>
      <c r="B48" s="210">
        <v>80110</v>
      </c>
      <c r="C48" s="196" t="s">
        <v>137</v>
      </c>
      <c r="D48" s="198">
        <v>1325849</v>
      </c>
      <c r="E48" s="198">
        <v>669833.38</v>
      </c>
      <c r="F48" s="197">
        <f t="shared" si="2"/>
        <v>50.52</v>
      </c>
      <c r="G48" s="198">
        <v>1325849</v>
      </c>
      <c r="H48" s="198">
        <v>669833.38</v>
      </c>
      <c r="I48" s="197">
        <f t="shared" si="3"/>
        <v>50.52</v>
      </c>
      <c r="J48" s="198">
        <v>877085</v>
      </c>
      <c r="K48" s="198">
        <v>456153.54</v>
      </c>
      <c r="L48" s="197">
        <f>ROUND((K48/J48)*100,2)</f>
        <v>52.01</v>
      </c>
      <c r="M48" s="198">
        <v>178404</v>
      </c>
      <c r="N48" s="198">
        <v>84608.53</v>
      </c>
      <c r="O48" s="197">
        <f>ROUND((N48/M48)*100,2)</f>
        <v>47.43</v>
      </c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7"/>
    </row>
    <row r="49" spans="1:27" ht="12" customHeight="1">
      <c r="A49" s="209"/>
      <c r="B49" s="210">
        <v>80113</v>
      </c>
      <c r="C49" s="196" t="s">
        <v>138</v>
      </c>
      <c r="D49" s="198">
        <v>76000</v>
      </c>
      <c r="E49" s="198">
        <v>34165.06</v>
      </c>
      <c r="F49" s="197">
        <f t="shared" si="2"/>
        <v>44.95</v>
      </c>
      <c r="G49" s="198">
        <v>76000</v>
      </c>
      <c r="H49" s="198">
        <v>34165.06</v>
      </c>
      <c r="I49" s="197">
        <f t="shared" si="3"/>
        <v>44.95</v>
      </c>
      <c r="J49" s="198"/>
      <c r="K49" s="198"/>
      <c r="L49" s="198"/>
      <c r="M49" s="198"/>
      <c r="N49" s="198"/>
      <c r="O49" s="198"/>
      <c r="P49" s="198">
        <v>16000</v>
      </c>
      <c r="Q49" s="198">
        <v>8000</v>
      </c>
      <c r="R49" s="197">
        <f>ROUND((Q49/P49)*100,2)</f>
        <v>50</v>
      </c>
      <c r="S49" s="198"/>
      <c r="T49" s="198"/>
      <c r="U49" s="198"/>
      <c r="V49" s="198"/>
      <c r="W49" s="198"/>
      <c r="X49" s="198"/>
      <c r="Y49" s="198"/>
      <c r="Z49" s="198"/>
      <c r="AA49" s="198"/>
    </row>
    <row r="50" spans="1:27" ht="14.25" customHeight="1">
      <c r="A50" s="209"/>
      <c r="B50" s="210">
        <v>80146</v>
      </c>
      <c r="C50" s="196" t="s">
        <v>139</v>
      </c>
      <c r="D50" s="198">
        <v>21237</v>
      </c>
      <c r="E50" s="198">
        <v>3183.28</v>
      </c>
      <c r="F50" s="197">
        <f t="shared" si="2"/>
        <v>14.99</v>
      </c>
      <c r="G50" s="198">
        <v>21237</v>
      </c>
      <c r="H50" s="198">
        <v>3183.28</v>
      </c>
      <c r="I50" s="197">
        <f t="shared" si="3"/>
        <v>14.99</v>
      </c>
      <c r="J50" s="198"/>
      <c r="K50" s="198"/>
      <c r="L50" s="197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</row>
    <row r="51" spans="1:27" ht="9.75" customHeight="1">
      <c r="A51" s="209"/>
      <c r="B51" s="210">
        <v>80195</v>
      </c>
      <c r="C51" s="196" t="s">
        <v>97</v>
      </c>
      <c r="D51" s="198">
        <v>51762</v>
      </c>
      <c r="E51" s="198">
        <v>40092.5</v>
      </c>
      <c r="F51" s="197">
        <f t="shared" si="2"/>
        <v>77.46</v>
      </c>
      <c r="G51" s="198">
        <v>51762</v>
      </c>
      <c r="H51" s="198">
        <v>40092.5</v>
      </c>
      <c r="I51" s="197">
        <f t="shared" si="3"/>
        <v>77.46</v>
      </c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</row>
    <row r="52" spans="1:27" s="189" customFormat="1" ht="9.75">
      <c r="A52" s="190">
        <v>851</v>
      </c>
      <c r="B52" s="191"/>
      <c r="C52" s="192" t="s">
        <v>140</v>
      </c>
      <c r="D52" s="188">
        <f>SUM(D53,D54,D55)</f>
        <v>1039501</v>
      </c>
      <c r="E52" s="188">
        <f>SUM(E53,E54,E55)</f>
        <v>73159.19</v>
      </c>
      <c r="F52" s="188">
        <f t="shared" si="2"/>
        <v>7.04</v>
      </c>
      <c r="G52" s="188">
        <f>SUM(G53,G54,G55)</f>
        <v>39501</v>
      </c>
      <c r="H52" s="188">
        <f>SUM(H53,H54,H55)</f>
        <v>18259.190000000002</v>
      </c>
      <c r="I52" s="188">
        <f t="shared" si="3"/>
        <v>46.22</v>
      </c>
      <c r="J52" s="188">
        <f>SUM(J53,J54,J55)</f>
        <v>5520</v>
      </c>
      <c r="K52" s="188">
        <f>SUM(K53,K54,K55)</f>
        <v>2735</v>
      </c>
      <c r="L52" s="188">
        <f>ROUND((K52/J52)*100,2)</f>
        <v>49.55</v>
      </c>
      <c r="M52" s="188"/>
      <c r="N52" s="188"/>
      <c r="O52" s="188"/>
      <c r="P52" s="193">
        <f>SUM(P53,P54,P55,P56,P57,P58,P59)</f>
        <v>6428</v>
      </c>
      <c r="Q52" s="193">
        <f>SUM(Q53,Q54,Q55,Q56,Q57,Q58,Q59)</f>
        <v>5000</v>
      </c>
      <c r="R52" s="188">
        <f>ROUND((Q52/P52)*100,2)</f>
        <v>77.78</v>
      </c>
      <c r="S52" s="193"/>
      <c r="T52" s="193"/>
      <c r="U52" s="193"/>
      <c r="V52" s="193"/>
      <c r="W52" s="193"/>
      <c r="X52" s="193"/>
      <c r="Y52" s="188">
        <f>SUM(Y53,Y54,Y55)</f>
        <v>1000000</v>
      </c>
      <c r="Z52" s="188">
        <f>SUM(Z53,Z54,Z55)</f>
        <v>54900</v>
      </c>
      <c r="AA52" s="188">
        <f>ROUND((Z52/Y52)*100,2)</f>
        <v>5.49</v>
      </c>
    </row>
    <row r="53" spans="1:27" ht="10.5" customHeight="1">
      <c r="A53" s="194"/>
      <c r="B53" s="195">
        <v>85121</v>
      </c>
      <c r="C53" s="196" t="s">
        <v>141</v>
      </c>
      <c r="D53" s="197">
        <v>1007000</v>
      </c>
      <c r="E53" s="197">
        <v>60279</v>
      </c>
      <c r="F53" s="197">
        <f t="shared" si="2"/>
        <v>5.99</v>
      </c>
      <c r="G53" s="197">
        <v>7000</v>
      </c>
      <c r="H53" s="197">
        <v>5379</v>
      </c>
      <c r="I53" s="197">
        <v>0</v>
      </c>
      <c r="J53" s="198"/>
      <c r="K53" s="198"/>
      <c r="L53" s="198"/>
      <c r="M53" s="197"/>
      <c r="N53" s="197"/>
      <c r="O53" s="197"/>
      <c r="P53" s="198">
        <v>5000</v>
      </c>
      <c r="Q53" s="198">
        <v>5000</v>
      </c>
      <c r="R53" s="197">
        <f>ROUND((Q53/P53)*100,2)</f>
        <v>100</v>
      </c>
      <c r="S53" s="198"/>
      <c r="T53" s="198"/>
      <c r="U53" s="198"/>
      <c r="V53" s="198"/>
      <c r="W53" s="198"/>
      <c r="X53" s="198"/>
      <c r="Y53" s="197">
        <v>1000000</v>
      </c>
      <c r="Z53" s="197">
        <v>54900</v>
      </c>
      <c r="AA53" s="197">
        <f>ROUND((Z53/Y53)*100,2)</f>
        <v>5.49</v>
      </c>
    </row>
    <row r="54" spans="1:27" ht="14.25" customHeight="1">
      <c r="A54" s="194"/>
      <c r="B54" s="195">
        <v>85153</v>
      </c>
      <c r="C54" s="196" t="s">
        <v>142</v>
      </c>
      <c r="D54" s="197">
        <v>2000</v>
      </c>
      <c r="E54" s="197">
        <v>1200</v>
      </c>
      <c r="F54" s="197">
        <v>0</v>
      </c>
      <c r="G54" s="197">
        <v>2000</v>
      </c>
      <c r="H54" s="197">
        <v>1200</v>
      </c>
      <c r="I54" s="197">
        <v>0</v>
      </c>
      <c r="J54" s="198"/>
      <c r="K54" s="198"/>
      <c r="L54" s="198"/>
      <c r="M54" s="197"/>
      <c r="N54" s="197"/>
      <c r="O54" s="197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7"/>
    </row>
    <row r="55" spans="1:27" ht="8.25">
      <c r="A55" s="194"/>
      <c r="B55" s="195">
        <v>85154</v>
      </c>
      <c r="C55" s="196" t="s">
        <v>143</v>
      </c>
      <c r="D55" s="197">
        <v>30501</v>
      </c>
      <c r="E55" s="197">
        <v>11680.19</v>
      </c>
      <c r="F55" s="197">
        <f>ROUND((E55/D55)*100,2)</f>
        <v>38.29</v>
      </c>
      <c r="G55" s="197">
        <v>30501</v>
      </c>
      <c r="H55" s="197">
        <v>11680.19</v>
      </c>
      <c r="I55" s="197">
        <f>ROUND((H55/G55)*100,2)</f>
        <v>38.29</v>
      </c>
      <c r="J55" s="198">
        <v>5520</v>
      </c>
      <c r="K55" s="198">
        <v>2735</v>
      </c>
      <c r="L55" s="197">
        <f>ROUND((K55/J55)*100,2)</f>
        <v>49.55</v>
      </c>
      <c r="M55" s="198"/>
      <c r="N55" s="198"/>
      <c r="O55" s="198"/>
      <c r="P55" s="198">
        <v>1428</v>
      </c>
      <c r="Q55" s="198">
        <v>0</v>
      </c>
      <c r="R55" s="197">
        <f>ROUND((Q55/P55)*100,2)</f>
        <v>0</v>
      </c>
      <c r="S55" s="198"/>
      <c r="T55" s="198"/>
      <c r="U55" s="198"/>
      <c r="V55" s="198"/>
      <c r="W55" s="198"/>
      <c r="X55" s="198"/>
      <c r="Y55" s="198"/>
      <c r="Z55" s="198"/>
      <c r="AA55" s="198"/>
    </row>
    <row r="56" spans="1:27" s="205" customFormat="1" ht="9.75">
      <c r="A56" s="211">
        <v>852</v>
      </c>
      <c r="B56" s="191"/>
      <c r="C56" s="192" t="s">
        <v>107</v>
      </c>
      <c r="D56" s="212">
        <f>SUM(D57,D59,D60,D61,D62,D63,D64,D58)</f>
        <v>2769635</v>
      </c>
      <c r="E56" s="212">
        <f>SUM(E57,E59,E60,E61,E62,E63,E64,E58)</f>
        <v>1275289.61</v>
      </c>
      <c r="F56" s="188">
        <f>ROUND((E56/D56)*100,2)</f>
        <v>46.05</v>
      </c>
      <c r="G56" s="212">
        <f>SUM(G57,G59,G60,G61,G62,G63,G64,G58)</f>
        <v>2769635</v>
      </c>
      <c r="H56" s="212">
        <f>SUM(H57,H59,H60,H61,H62,H63,H64,H58)</f>
        <v>1275289.61</v>
      </c>
      <c r="I56" s="188">
        <f>ROUND((H56/G56)*100,2)</f>
        <v>46.05</v>
      </c>
      <c r="J56" s="212">
        <f>SUM(J57,J59,J60,J61,J62,J63,J64,J58)</f>
        <v>207431</v>
      </c>
      <c r="K56" s="212">
        <f>SUM(K57,K59,K60,K61,K62,K63,K64,K58)</f>
        <v>99443.63</v>
      </c>
      <c r="L56" s="188">
        <f>ROUND((K56/J56)*100,2)</f>
        <v>47.94</v>
      </c>
      <c r="M56" s="212">
        <f>SUM(M57,M59,M60,M61,M62,M63,M64,M58)</f>
        <v>78755</v>
      </c>
      <c r="N56" s="212">
        <f>SUM(N57,N59,N60,N61,N62,N63,N64,N58)</f>
        <v>26772.51</v>
      </c>
      <c r="O56" s="188">
        <f>ROUND((N56/M56)*100,2)</f>
        <v>33.99</v>
      </c>
      <c r="P56" s="212"/>
      <c r="Q56" s="212"/>
      <c r="R56" s="188"/>
      <c r="S56" s="212"/>
      <c r="T56" s="212"/>
      <c r="U56" s="188"/>
      <c r="V56" s="212"/>
      <c r="W56" s="212"/>
      <c r="X56" s="188"/>
      <c r="Y56" s="212"/>
      <c r="Z56" s="212"/>
      <c r="AA56" s="188"/>
    </row>
    <row r="57" spans="1:27" s="202" customFormat="1" ht="10.5" customHeight="1">
      <c r="A57" s="213"/>
      <c r="B57" s="195">
        <v>85202</v>
      </c>
      <c r="C57" s="196" t="s">
        <v>144</v>
      </c>
      <c r="D57" s="214">
        <v>66000</v>
      </c>
      <c r="E57" s="197">
        <v>24816.72</v>
      </c>
      <c r="F57" s="197">
        <f>ROUND((E57/D57)*100,2)</f>
        <v>37.6</v>
      </c>
      <c r="G57" s="215">
        <v>66000</v>
      </c>
      <c r="H57" s="216">
        <v>24816.72</v>
      </c>
      <c r="I57" s="197">
        <f>ROUND((H57/G57)*100,2)</f>
        <v>37.6</v>
      </c>
      <c r="J57" s="214" t="s">
        <v>263</v>
      </c>
      <c r="K57" s="197"/>
      <c r="L57" s="197"/>
      <c r="M57" s="201"/>
      <c r="N57" s="201"/>
      <c r="O57" s="188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</row>
    <row r="58" spans="1:27" s="202" customFormat="1" ht="37.5" customHeight="1">
      <c r="A58" s="213"/>
      <c r="B58" s="195">
        <v>85212</v>
      </c>
      <c r="C58" s="196" t="s">
        <v>163</v>
      </c>
      <c r="D58" s="214">
        <v>1996542</v>
      </c>
      <c r="E58" s="197">
        <v>939188.03</v>
      </c>
      <c r="F58" s="197">
        <f>ROUND((E58/D58)*100,2)</f>
        <v>47.04</v>
      </c>
      <c r="G58" s="215">
        <v>1996542</v>
      </c>
      <c r="H58" s="216">
        <v>939188.03</v>
      </c>
      <c r="I58" s="197">
        <f>ROUND((H58/G58)*100,2)</f>
        <v>47.04</v>
      </c>
      <c r="J58" s="214">
        <v>35045</v>
      </c>
      <c r="K58" s="197">
        <v>15897.57</v>
      </c>
      <c r="L58" s="197">
        <f>ROUND((K58/J58)*100,2)</f>
        <v>45.36</v>
      </c>
      <c r="M58" s="198">
        <v>29015</v>
      </c>
      <c r="N58" s="198">
        <v>8831.46</v>
      </c>
      <c r="O58" s="197">
        <f aca="true" t="shared" si="4" ref="O58:O63">ROUND((N58/M58)*100,2)</f>
        <v>30.44</v>
      </c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</row>
    <row r="59" spans="1:27" ht="48.75" customHeight="1">
      <c r="A59" s="194"/>
      <c r="B59" s="195">
        <v>85213</v>
      </c>
      <c r="C59" s="196" t="s">
        <v>304</v>
      </c>
      <c r="D59" s="197">
        <v>14985</v>
      </c>
      <c r="E59" s="197">
        <v>2739.56</v>
      </c>
      <c r="F59" s="197">
        <f>ROUND((E59/D59)*100,2)</f>
        <v>18.28</v>
      </c>
      <c r="G59" s="197">
        <v>14985</v>
      </c>
      <c r="H59" s="197">
        <v>2739.56</v>
      </c>
      <c r="I59" s="197">
        <f>ROUND((H59/G59)*100,2)</f>
        <v>18.28</v>
      </c>
      <c r="J59" s="198"/>
      <c r="K59" s="198"/>
      <c r="L59" s="197"/>
      <c r="M59" s="198">
        <v>14985</v>
      </c>
      <c r="N59" s="198">
        <v>2739.56</v>
      </c>
      <c r="O59" s="197">
        <f t="shared" si="4"/>
        <v>18.28</v>
      </c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</row>
    <row r="60" spans="1:27" ht="26.25" customHeight="1">
      <c r="A60" s="194"/>
      <c r="B60" s="195">
        <v>85214</v>
      </c>
      <c r="C60" s="196" t="s">
        <v>252</v>
      </c>
      <c r="D60" s="197">
        <v>318897</v>
      </c>
      <c r="E60" s="197">
        <v>117641.81</v>
      </c>
      <c r="F60" s="197">
        <f aca="true" t="shared" si="5" ref="F60:F80">ROUND((E60/D60)*100,2)</f>
        <v>36.89</v>
      </c>
      <c r="G60" s="197">
        <v>318897</v>
      </c>
      <c r="H60" s="197">
        <v>117641.81</v>
      </c>
      <c r="I60" s="197">
        <f aca="true" t="shared" si="6" ref="I60:I69">ROUND((H60/G60)*100,2)</f>
        <v>36.89</v>
      </c>
      <c r="J60" s="198"/>
      <c r="K60" s="198"/>
      <c r="L60" s="198"/>
      <c r="M60" s="198"/>
      <c r="N60" s="198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</row>
    <row r="61" spans="1:27" ht="12.75" customHeight="1">
      <c r="A61" s="194"/>
      <c r="B61" s="195">
        <v>85215</v>
      </c>
      <c r="C61" s="196" t="s">
        <v>145</v>
      </c>
      <c r="D61" s="197">
        <v>3000</v>
      </c>
      <c r="E61" s="197">
        <v>0</v>
      </c>
      <c r="F61" s="197">
        <f t="shared" si="5"/>
        <v>0</v>
      </c>
      <c r="G61" s="197">
        <v>3000</v>
      </c>
      <c r="H61" s="197">
        <v>0</v>
      </c>
      <c r="I61" s="197">
        <f t="shared" si="6"/>
        <v>0</v>
      </c>
      <c r="J61" s="198"/>
      <c r="K61" s="198"/>
      <c r="L61" s="198"/>
      <c r="M61" s="198"/>
      <c r="N61" s="198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</row>
    <row r="62" spans="1:27" ht="10.5" customHeight="1">
      <c r="A62" s="194"/>
      <c r="B62" s="195">
        <v>85219</v>
      </c>
      <c r="C62" s="196" t="s">
        <v>117</v>
      </c>
      <c r="D62" s="197">
        <v>153213</v>
      </c>
      <c r="E62" s="197">
        <v>79223.87</v>
      </c>
      <c r="F62" s="197">
        <f t="shared" si="5"/>
        <v>51.71</v>
      </c>
      <c r="G62" s="197">
        <v>153213</v>
      </c>
      <c r="H62" s="197">
        <v>79223.87</v>
      </c>
      <c r="I62" s="197">
        <f t="shared" si="6"/>
        <v>51.71</v>
      </c>
      <c r="J62" s="197">
        <v>116598</v>
      </c>
      <c r="K62" s="197">
        <v>59282.96</v>
      </c>
      <c r="L62" s="197">
        <f>ROUND((K62/J62)*100,2)</f>
        <v>50.84</v>
      </c>
      <c r="M62" s="198">
        <v>23305</v>
      </c>
      <c r="N62" s="198">
        <v>10804.57</v>
      </c>
      <c r="O62" s="197">
        <f t="shared" si="4"/>
        <v>46.36</v>
      </c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</row>
    <row r="63" spans="1:27" ht="19.5" customHeight="1">
      <c r="A63" s="194"/>
      <c r="B63" s="195">
        <v>85228</v>
      </c>
      <c r="C63" s="196" t="s">
        <v>108</v>
      </c>
      <c r="D63" s="197">
        <v>71258</v>
      </c>
      <c r="E63" s="197">
        <v>30843.26</v>
      </c>
      <c r="F63" s="197">
        <f t="shared" si="5"/>
        <v>43.28</v>
      </c>
      <c r="G63" s="197">
        <v>71258</v>
      </c>
      <c r="H63" s="197">
        <v>30843.26</v>
      </c>
      <c r="I63" s="197">
        <f t="shared" si="6"/>
        <v>43.28</v>
      </c>
      <c r="J63" s="197">
        <v>55788</v>
      </c>
      <c r="K63" s="197">
        <v>24263.1</v>
      </c>
      <c r="L63" s="197">
        <f>ROUND((K63/J63)*100,2)</f>
        <v>43.49</v>
      </c>
      <c r="M63" s="198">
        <v>11450</v>
      </c>
      <c r="N63" s="198">
        <v>4396.92</v>
      </c>
      <c r="O63" s="197">
        <f t="shared" si="4"/>
        <v>38.4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</row>
    <row r="64" spans="1:27" ht="18.75" customHeight="1">
      <c r="A64" s="194"/>
      <c r="B64" s="195">
        <v>85295</v>
      </c>
      <c r="C64" s="196" t="s">
        <v>97</v>
      </c>
      <c r="D64" s="197">
        <v>145740</v>
      </c>
      <c r="E64" s="197">
        <v>80836.36</v>
      </c>
      <c r="F64" s="197">
        <f t="shared" si="5"/>
        <v>55.47</v>
      </c>
      <c r="G64" s="197">
        <v>145740</v>
      </c>
      <c r="H64" s="197">
        <v>80836.36</v>
      </c>
      <c r="I64" s="197">
        <f t="shared" si="6"/>
        <v>55.47</v>
      </c>
      <c r="J64" s="198"/>
      <c r="K64" s="198"/>
      <c r="L64" s="198"/>
      <c r="M64" s="198"/>
      <c r="N64" s="198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</row>
    <row r="65" spans="1:27" s="189" customFormat="1" ht="18" customHeight="1">
      <c r="A65" s="190">
        <v>853</v>
      </c>
      <c r="B65" s="191"/>
      <c r="C65" s="192" t="s">
        <v>268</v>
      </c>
      <c r="D65" s="188">
        <f>SUM(D66)</f>
        <v>71400</v>
      </c>
      <c r="E65" s="188">
        <f>SUM(E66)</f>
        <v>59397.1</v>
      </c>
      <c r="F65" s="188">
        <f t="shared" si="5"/>
        <v>83.19</v>
      </c>
      <c r="G65" s="188">
        <f>SUM(G66)</f>
        <v>71400</v>
      </c>
      <c r="H65" s="188">
        <f>SUM(H66)</f>
        <v>59397.1</v>
      </c>
      <c r="I65" s="188">
        <f t="shared" si="6"/>
        <v>83.19</v>
      </c>
      <c r="J65" s="188">
        <f>SUM(J66)</f>
        <v>56000</v>
      </c>
      <c r="K65" s="188">
        <f>SUM(K66)</f>
        <v>51993.44</v>
      </c>
      <c r="L65" s="188">
        <f>ROUND((K65/J65)*100,2)</f>
        <v>92.85</v>
      </c>
      <c r="M65" s="188">
        <f>SUM(M66)</f>
        <v>6900</v>
      </c>
      <c r="N65" s="188">
        <f>SUM(N66)</f>
        <v>3623.33</v>
      </c>
      <c r="O65" s="188">
        <f>ROUND((N65/M65)*100,2)</f>
        <v>52.51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:27" ht="12.75" customHeight="1">
      <c r="A66" s="194"/>
      <c r="B66" s="195">
        <v>85333</v>
      </c>
      <c r="C66" s="196" t="s">
        <v>253</v>
      </c>
      <c r="D66" s="197">
        <v>71400</v>
      </c>
      <c r="E66" s="197">
        <v>59397.1</v>
      </c>
      <c r="F66" s="197">
        <f t="shared" si="5"/>
        <v>83.19</v>
      </c>
      <c r="G66" s="197">
        <v>71400</v>
      </c>
      <c r="H66" s="197">
        <v>59397.1</v>
      </c>
      <c r="I66" s="197">
        <f t="shared" si="6"/>
        <v>83.19</v>
      </c>
      <c r="J66" s="197">
        <v>56000</v>
      </c>
      <c r="K66" s="197">
        <v>51993.44</v>
      </c>
      <c r="L66" s="197">
        <f>ROUND((K66/J66)*100,2)</f>
        <v>92.85</v>
      </c>
      <c r="M66" s="198">
        <v>6900</v>
      </c>
      <c r="N66" s="198">
        <v>3623.33</v>
      </c>
      <c r="O66" s="197">
        <f>ROUND((N66/M66)*100,2)</f>
        <v>52.51</v>
      </c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</row>
    <row r="67" spans="1:27" s="189" customFormat="1" ht="13.5" customHeight="1">
      <c r="A67" s="207">
        <v>854</v>
      </c>
      <c r="B67" s="208"/>
      <c r="C67" s="192" t="s">
        <v>109</v>
      </c>
      <c r="D67" s="193">
        <f>SUM(D68,D69,D70)</f>
        <v>357806</v>
      </c>
      <c r="E67" s="193">
        <f>SUM(E68,E69,E70)</f>
        <v>260892.78</v>
      </c>
      <c r="F67" s="188">
        <f t="shared" si="5"/>
        <v>72.91</v>
      </c>
      <c r="G67" s="193">
        <f>SUM(G68,G69,G70)</f>
        <v>357806</v>
      </c>
      <c r="H67" s="193">
        <f>SUM(H68,H69,H70)</f>
        <v>260892.78</v>
      </c>
      <c r="I67" s="188">
        <f t="shared" si="6"/>
        <v>72.91</v>
      </c>
      <c r="J67" s="193">
        <f>SUM(J68,J69,J70)</f>
        <v>100567</v>
      </c>
      <c r="K67" s="193">
        <f>SUM(K68,K69,K70)</f>
        <v>49743.77</v>
      </c>
      <c r="L67" s="188">
        <f>ROUND((K67/J67)*100,2)</f>
        <v>49.46</v>
      </c>
      <c r="M67" s="193">
        <f>SUM(M68,M69,M70)</f>
        <v>18519</v>
      </c>
      <c r="N67" s="193">
        <f>SUM(N68,N69,N70)</f>
        <v>9064.51</v>
      </c>
      <c r="O67" s="188">
        <f>ROUND((N67/M67)*100,2)</f>
        <v>48.95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>
        <f>SUM(Y68,Y70)</f>
        <v>0</v>
      </c>
      <c r="Z67" s="193">
        <f>SUM(Z68,Z70)</f>
        <v>0</v>
      </c>
      <c r="AA67" s="188">
        <v>0</v>
      </c>
    </row>
    <row r="68" spans="1:27" ht="12.75" customHeight="1">
      <c r="A68" s="209"/>
      <c r="B68" s="210">
        <v>85401</v>
      </c>
      <c r="C68" s="196" t="s">
        <v>110</v>
      </c>
      <c r="D68" s="198">
        <v>203210</v>
      </c>
      <c r="E68" s="198">
        <v>108869.78</v>
      </c>
      <c r="F68" s="197">
        <f t="shared" si="5"/>
        <v>53.58</v>
      </c>
      <c r="G68" s="198">
        <v>203210</v>
      </c>
      <c r="H68" s="198">
        <v>108869.78</v>
      </c>
      <c r="I68" s="197">
        <f t="shared" si="6"/>
        <v>53.58</v>
      </c>
      <c r="J68" s="198">
        <v>100567</v>
      </c>
      <c r="K68" s="198">
        <v>49743.77</v>
      </c>
      <c r="L68" s="197">
        <f>ROUND((K68/J68)*100,2)</f>
        <v>49.46</v>
      </c>
      <c r="M68" s="198">
        <v>18519</v>
      </c>
      <c r="N68" s="198">
        <v>9064.51</v>
      </c>
      <c r="O68" s="197">
        <f>ROUND((N68/M68)*100,2)</f>
        <v>48.95</v>
      </c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7"/>
    </row>
    <row r="69" spans="1:27" ht="16.5" customHeight="1">
      <c r="A69" s="209"/>
      <c r="B69" s="210">
        <v>85415</v>
      </c>
      <c r="C69" s="196" t="s">
        <v>229</v>
      </c>
      <c r="D69" s="198">
        <v>154389</v>
      </c>
      <c r="E69" s="198">
        <v>152023</v>
      </c>
      <c r="F69" s="197">
        <f t="shared" si="5"/>
        <v>98.47</v>
      </c>
      <c r="G69" s="198">
        <v>154389</v>
      </c>
      <c r="H69" s="198">
        <v>152023</v>
      </c>
      <c r="I69" s="197">
        <f t="shared" si="6"/>
        <v>98.47</v>
      </c>
      <c r="J69" s="198"/>
      <c r="K69" s="198"/>
      <c r="L69" s="197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7"/>
    </row>
    <row r="70" spans="1:27" ht="17.25" customHeight="1">
      <c r="A70" s="209"/>
      <c r="B70" s="210">
        <v>85446</v>
      </c>
      <c r="C70" s="196" t="s">
        <v>139</v>
      </c>
      <c r="D70" s="198">
        <v>207</v>
      </c>
      <c r="E70" s="198">
        <v>0</v>
      </c>
      <c r="F70" s="197">
        <f t="shared" si="5"/>
        <v>0</v>
      </c>
      <c r="G70" s="198">
        <v>207</v>
      </c>
      <c r="H70" s="198">
        <v>0</v>
      </c>
      <c r="I70" s="197">
        <f aca="true" t="shared" si="7" ref="I70:I80">ROUND((H70/G70)*100,2)</f>
        <v>0</v>
      </c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</row>
    <row r="71" spans="1:27" s="189" customFormat="1" ht="19.5">
      <c r="A71" s="190">
        <v>900</v>
      </c>
      <c r="B71" s="191"/>
      <c r="C71" s="192" t="s">
        <v>121</v>
      </c>
      <c r="D71" s="188">
        <f>SUM(D72,D73,D74,D75,D76)</f>
        <v>965500</v>
      </c>
      <c r="E71" s="188">
        <f>SUM(E72,E73,E74,E75,E76)</f>
        <v>148846.16</v>
      </c>
      <c r="F71" s="188">
        <f t="shared" si="5"/>
        <v>15.42</v>
      </c>
      <c r="G71" s="188">
        <f>SUM(G72,G73,G74,G75,G76)</f>
        <v>215500</v>
      </c>
      <c r="H71" s="188">
        <f>SUM(H72,H73,H74,H75,H76)</f>
        <v>99996.2</v>
      </c>
      <c r="I71" s="188">
        <f t="shared" si="7"/>
        <v>46.4</v>
      </c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88">
        <f>SUM(Y72,Y75,Y76)</f>
        <v>750000</v>
      </c>
      <c r="Z71" s="188">
        <f>SUM(Z72,Z75,Z76)</f>
        <v>48849.96</v>
      </c>
      <c r="AA71" s="188">
        <f>ROUND((Z71/Y71)*100,2)</f>
        <v>6.51</v>
      </c>
    </row>
    <row r="72" spans="1:27" ht="8.25">
      <c r="A72" s="194"/>
      <c r="B72" s="195">
        <v>90001</v>
      </c>
      <c r="C72" s="196" t="s">
        <v>122</v>
      </c>
      <c r="D72" s="197">
        <v>700012</v>
      </c>
      <c r="E72" s="197">
        <v>11.16</v>
      </c>
      <c r="F72" s="197">
        <f t="shared" si="5"/>
        <v>0</v>
      </c>
      <c r="G72" s="197">
        <v>12</v>
      </c>
      <c r="H72" s="197">
        <v>11.16</v>
      </c>
      <c r="I72" s="197">
        <f t="shared" si="7"/>
        <v>93</v>
      </c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7">
        <v>700000</v>
      </c>
      <c r="Z72" s="197">
        <v>0</v>
      </c>
      <c r="AA72" s="197">
        <f>ROUND((Z72/Y72)*100,2)</f>
        <v>0</v>
      </c>
    </row>
    <row r="73" spans="1:27" ht="7.5" customHeight="1">
      <c r="A73" s="194"/>
      <c r="B73" s="195">
        <v>90002</v>
      </c>
      <c r="C73" s="196" t="s">
        <v>147</v>
      </c>
      <c r="D73" s="197">
        <v>4573</v>
      </c>
      <c r="E73" s="198">
        <v>1285.8</v>
      </c>
      <c r="F73" s="197">
        <f t="shared" si="5"/>
        <v>28.12</v>
      </c>
      <c r="G73" s="198">
        <v>4573</v>
      </c>
      <c r="H73" s="198">
        <v>1285.8</v>
      </c>
      <c r="I73" s="197">
        <f t="shared" si="7"/>
        <v>28.12</v>
      </c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7"/>
      <c r="Z73" s="198"/>
      <c r="AA73" s="197"/>
    </row>
    <row r="74" spans="1:27" ht="8.25">
      <c r="A74" s="194"/>
      <c r="B74" s="195">
        <v>90003</v>
      </c>
      <c r="C74" s="196" t="s">
        <v>254</v>
      </c>
      <c r="D74" s="197">
        <v>3000</v>
      </c>
      <c r="E74" s="197">
        <v>2745.04</v>
      </c>
      <c r="F74" s="197">
        <f t="shared" si="5"/>
        <v>91.5</v>
      </c>
      <c r="G74" s="197">
        <v>3000</v>
      </c>
      <c r="H74" s="197">
        <v>2745.04</v>
      </c>
      <c r="I74" s="197">
        <f t="shared" si="7"/>
        <v>91.5</v>
      </c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7"/>
      <c r="Z74" s="197"/>
      <c r="AA74" s="197"/>
    </row>
    <row r="75" spans="1:27" ht="8.25">
      <c r="A75" s="194"/>
      <c r="B75" s="195">
        <v>90015</v>
      </c>
      <c r="C75" s="196" t="s">
        <v>255</v>
      </c>
      <c r="D75" s="197">
        <v>244500</v>
      </c>
      <c r="E75" s="197">
        <v>143024.24</v>
      </c>
      <c r="F75" s="197">
        <f t="shared" si="5"/>
        <v>58.5</v>
      </c>
      <c r="G75" s="197">
        <v>194500</v>
      </c>
      <c r="H75" s="197">
        <v>94174.28</v>
      </c>
      <c r="I75" s="197">
        <f t="shared" si="7"/>
        <v>48.42</v>
      </c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7">
        <v>50000</v>
      </c>
      <c r="Z75" s="197">
        <v>48849.96</v>
      </c>
      <c r="AA75" s="197">
        <f>ROUND((Z75/Y75)*100,2)</f>
        <v>97.7</v>
      </c>
    </row>
    <row r="76" spans="1:27" ht="8.25">
      <c r="A76" s="194"/>
      <c r="B76" s="195">
        <v>90095</v>
      </c>
      <c r="C76" s="196" t="s">
        <v>189</v>
      </c>
      <c r="D76" s="197">
        <v>13415</v>
      </c>
      <c r="E76" s="197">
        <v>1779.92</v>
      </c>
      <c r="F76" s="197">
        <f t="shared" si="5"/>
        <v>13.27</v>
      </c>
      <c r="G76" s="197">
        <v>13415</v>
      </c>
      <c r="H76" s="197">
        <v>1779.92</v>
      </c>
      <c r="I76" s="197">
        <f t="shared" si="7"/>
        <v>13.27</v>
      </c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</row>
    <row r="77" spans="1:27" s="189" customFormat="1" ht="19.5">
      <c r="A77" s="190">
        <v>921</v>
      </c>
      <c r="B77" s="191"/>
      <c r="C77" s="192" t="s">
        <v>148</v>
      </c>
      <c r="D77" s="188">
        <f>SUM(D78,D79,D80,D81)</f>
        <v>90700</v>
      </c>
      <c r="E77" s="188">
        <f>SUM(E78,E79,E80,E81)</f>
        <v>37051.36</v>
      </c>
      <c r="F77" s="188">
        <f t="shared" si="5"/>
        <v>40.85</v>
      </c>
      <c r="G77" s="188">
        <f>SUM(G78,G79,G80,G81)</f>
        <v>90700</v>
      </c>
      <c r="H77" s="188">
        <f>SUM(H78,H79,H80,H81)</f>
        <v>37051.36</v>
      </c>
      <c r="I77" s="188">
        <f t="shared" si="7"/>
        <v>40.85</v>
      </c>
      <c r="J77" s="193">
        <f>SUM(J78,J79,J80)</f>
        <v>3000</v>
      </c>
      <c r="K77" s="193">
        <f>SUM(K78,K79,K80)</f>
        <v>696.01</v>
      </c>
      <c r="L77" s="188">
        <f>ROUND((K77/J77)*100,2)</f>
        <v>23.2</v>
      </c>
      <c r="M77" s="193">
        <f>SUM(M78,M79,M80)</f>
        <v>1300</v>
      </c>
      <c r="N77" s="193">
        <f>SUM(N78,N79,N80)</f>
        <v>0</v>
      </c>
      <c r="O77" s="188">
        <f>ROUND((N77/M77)*100,2)</f>
        <v>0</v>
      </c>
      <c r="P77" s="188">
        <f>SUM(P78,P79,P80,P81)</f>
        <v>54500</v>
      </c>
      <c r="Q77" s="188">
        <f>SUM(Q78,Q79,Q80,Q81)</f>
        <v>28000</v>
      </c>
      <c r="R77" s="188">
        <f>ROUND((Q77/P77)*100,2)</f>
        <v>51.38</v>
      </c>
      <c r="S77" s="193"/>
      <c r="T77" s="193"/>
      <c r="U77" s="193"/>
      <c r="V77" s="193"/>
      <c r="W77" s="193"/>
      <c r="X77" s="193"/>
      <c r="Y77" s="188"/>
      <c r="Z77" s="188"/>
      <c r="AA77" s="188"/>
    </row>
    <row r="78" spans="1:27" ht="12.75" customHeight="1">
      <c r="A78" s="194"/>
      <c r="B78" s="195">
        <v>92105</v>
      </c>
      <c r="C78" s="196" t="s">
        <v>149</v>
      </c>
      <c r="D78" s="197">
        <v>25200</v>
      </c>
      <c r="E78" s="197">
        <v>9548.85</v>
      </c>
      <c r="F78" s="197">
        <f t="shared" si="5"/>
        <v>37.89</v>
      </c>
      <c r="G78" s="197">
        <v>25200</v>
      </c>
      <c r="H78" s="197">
        <v>9548.85</v>
      </c>
      <c r="I78" s="197">
        <f t="shared" si="7"/>
        <v>37.89</v>
      </c>
      <c r="J78" s="198">
        <v>3000</v>
      </c>
      <c r="K78" s="198">
        <v>696.01</v>
      </c>
      <c r="L78" s="197">
        <f>ROUND((K78/J78)*100,2)</f>
        <v>23.2</v>
      </c>
      <c r="M78" s="198">
        <v>1300</v>
      </c>
      <c r="N78" s="198">
        <v>0</v>
      </c>
      <c r="O78" s="197">
        <f>ROUND((N78/M78)*100,2)</f>
        <v>0</v>
      </c>
      <c r="P78" s="198">
        <v>6000</v>
      </c>
      <c r="Q78" s="198">
        <v>6000</v>
      </c>
      <c r="R78" s="197">
        <f>ROUND((Q78/P78)*100,2)</f>
        <v>100</v>
      </c>
      <c r="S78" s="198"/>
      <c r="T78" s="198"/>
      <c r="U78" s="198"/>
      <c r="V78" s="198"/>
      <c r="W78" s="198"/>
      <c r="X78" s="198"/>
      <c r="Y78" s="198"/>
      <c r="Z78" s="198"/>
      <c r="AA78" s="198"/>
    </row>
    <row r="79" spans="1:27" ht="14.25" customHeight="1">
      <c r="A79" s="194"/>
      <c r="B79" s="195">
        <v>92109</v>
      </c>
      <c r="C79" s="196" t="s">
        <v>266</v>
      </c>
      <c r="D79" s="197">
        <v>17000</v>
      </c>
      <c r="E79" s="197">
        <v>5502.51</v>
      </c>
      <c r="F79" s="197">
        <f t="shared" si="5"/>
        <v>32.37</v>
      </c>
      <c r="G79" s="197">
        <v>17000</v>
      </c>
      <c r="H79" s="197">
        <v>5502.51</v>
      </c>
      <c r="I79" s="197">
        <f t="shared" si="7"/>
        <v>32.37</v>
      </c>
      <c r="J79" s="198"/>
      <c r="K79" s="198"/>
      <c r="L79" s="197"/>
      <c r="M79" s="198"/>
      <c r="N79" s="198"/>
      <c r="O79" s="198"/>
      <c r="P79" s="198"/>
      <c r="Q79" s="198"/>
      <c r="R79" s="188"/>
      <c r="S79" s="198"/>
      <c r="T79" s="198"/>
      <c r="U79" s="198"/>
      <c r="V79" s="198"/>
      <c r="W79" s="198"/>
      <c r="X79" s="198"/>
      <c r="Y79" s="198"/>
      <c r="Z79" s="198"/>
      <c r="AA79" s="198"/>
    </row>
    <row r="80" spans="1:27" ht="11.25" customHeight="1">
      <c r="A80" s="194"/>
      <c r="B80" s="195">
        <v>92116</v>
      </c>
      <c r="C80" s="196" t="s">
        <v>150</v>
      </c>
      <c r="D80" s="197">
        <v>48500</v>
      </c>
      <c r="E80" s="197">
        <v>22000</v>
      </c>
      <c r="F80" s="197">
        <f t="shared" si="5"/>
        <v>45.36</v>
      </c>
      <c r="G80" s="197">
        <v>48500</v>
      </c>
      <c r="H80" s="197">
        <v>22000</v>
      </c>
      <c r="I80" s="197">
        <f t="shared" si="7"/>
        <v>45.36</v>
      </c>
      <c r="J80" s="197"/>
      <c r="K80" s="197"/>
      <c r="L80" s="197"/>
      <c r="M80" s="198"/>
      <c r="N80" s="198"/>
      <c r="O80" s="197"/>
      <c r="P80" s="198">
        <v>48500</v>
      </c>
      <c r="Q80" s="198">
        <v>22000</v>
      </c>
      <c r="R80" s="197">
        <f>ROUND((Q80/P80)*100,2)</f>
        <v>45.36</v>
      </c>
      <c r="S80" s="198"/>
      <c r="T80" s="198"/>
      <c r="U80" s="198"/>
      <c r="V80" s="198"/>
      <c r="W80" s="198"/>
      <c r="X80" s="198"/>
      <c r="Y80" s="197"/>
      <c r="Z80" s="197"/>
      <c r="AA80" s="197"/>
    </row>
    <row r="81" spans="1:27" ht="14.25" customHeight="1" hidden="1">
      <c r="A81" s="194"/>
      <c r="B81" s="195">
        <v>92195</v>
      </c>
      <c r="C81" s="196" t="s">
        <v>97</v>
      </c>
      <c r="D81" s="197">
        <v>0</v>
      </c>
      <c r="E81" s="198">
        <v>0</v>
      </c>
      <c r="F81" s="197">
        <v>0</v>
      </c>
      <c r="G81" s="198">
        <v>0</v>
      </c>
      <c r="H81" s="198">
        <v>0</v>
      </c>
      <c r="I81" s="197">
        <v>0</v>
      </c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7"/>
      <c r="Z81" s="198"/>
      <c r="AA81" s="197"/>
    </row>
    <row r="82" spans="1:27" s="189" customFormat="1" ht="12.75" customHeight="1">
      <c r="A82" s="190">
        <v>926</v>
      </c>
      <c r="B82" s="191"/>
      <c r="C82" s="192" t="s">
        <v>151</v>
      </c>
      <c r="D82" s="188">
        <f>SUM(D83:D83)</f>
        <v>36500</v>
      </c>
      <c r="E82" s="188">
        <f>SUM(E83:E83)</f>
        <v>29802.71</v>
      </c>
      <c r="F82" s="188">
        <f>ROUND((E82/D82)*100,2)</f>
        <v>81.65</v>
      </c>
      <c r="G82" s="188">
        <f>SUM(G83:G83)</f>
        <v>36500</v>
      </c>
      <c r="H82" s="188">
        <f>SUM(H83:H83)</f>
        <v>29802.71</v>
      </c>
      <c r="I82" s="188">
        <f>ROUND((H82/G82)*100,2)</f>
        <v>81.65</v>
      </c>
      <c r="J82" s="193"/>
      <c r="K82" s="193"/>
      <c r="L82" s="193"/>
      <c r="M82" s="188"/>
      <c r="N82" s="188"/>
      <c r="O82" s="188"/>
      <c r="P82" s="188">
        <f>SUM(P83:P83)</f>
        <v>12000</v>
      </c>
      <c r="Q82" s="188">
        <f>SUM(Q83:Q83)</f>
        <v>7210</v>
      </c>
      <c r="R82" s="188">
        <f>ROUND((Q82/P82)*100,2)</f>
        <v>60.08</v>
      </c>
      <c r="S82" s="193"/>
      <c r="T82" s="193"/>
      <c r="U82" s="193"/>
      <c r="V82" s="193"/>
      <c r="W82" s="193"/>
      <c r="X82" s="193"/>
      <c r="Y82" s="193"/>
      <c r="Z82" s="193"/>
      <c r="AA82" s="193"/>
    </row>
    <row r="83" spans="1:27" ht="16.5">
      <c r="A83" s="194"/>
      <c r="B83" s="195">
        <v>92605</v>
      </c>
      <c r="C83" s="196" t="s">
        <v>267</v>
      </c>
      <c r="D83" s="197">
        <v>36500</v>
      </c>
      <c r="E83" s="197">
        <v>29802.71</v>
      </c>
      <c r="F83" s="197">
        <f>ROUND((E83/D83)*100,2)</f>
        <v>81.65</v>
      </c>
      <c r="G83" s="197">
        <v>36500</v>
      </c>
      <c r="H83" s="197">
        <v>29802.71</v>
      </c>
      <c r="I83" s="197">
        <f>ROUND((H83/G83)*100,2)</f>
        <v>81.65</v>
      </c>
      <c r="J83" s="198"/>
      <c r="K83" s="198"/>
      <c r="L83" s="198"/>
      <c r="M83" s="197"/>
      <c r="N83" s="197"/>
      <c r="O83" s="197"/>
      <c r="P83" s="198">
        <v>12000</v>
      </c>
      <c r="Q83" s="198">
        <v>7210</v>
      </c>
      <c r="R83" s="197">
        <f>ROUND((Q83/P83)*100,2)</f>
        <v>60.08</v>
      </c>
      <c r="S83" s="198"/>
      <c r="T83" s="198"/>
      <c r="U83" s="198"/>
      <c r="V83" s="198"/>
      <c r="W83" s="198"/>
      <c r="X83" s="198"/>
      <c r="Y83" s="198"/>
      <c r="Z83" s="198"/>
      <c r="AA83" s="198"/>
    </row>
    <row r="84" spans="1:27" s="217" customFormat="1" ht="9.75">
      <c r="A84" s="409" t="s">
        <v>303</v>
      </c>
      <c r="B84" s="410"/>
      <c r="C84" s="411"/>
      <c r="D84" s="251">
        <f>SUM(D9,D13,D15,D20,D22,D25,D31,D33,D38,D40,D42,D44,D52,D56,D65,D67,D71,D77,D82)</f>
        <v>12797636</v>
      </c>
      <c r="E84" s="251">
        <f>SUM(E9,E13,E15,E20,E22,E25,E31,E33,E38,E40,E42,E44,E52,E56,E65,E67,E71,E77,E82)</f>
        <v>5341091.7700000005</v>
      </c>
      <c r="F84" s="188">
        <f>ROUND((E84/D84)*100,2)</f>
        <v>41.73</v>
      </c>
      <c r="G84" s="251">
        <f>SUM(G9,G13,G15,G20,G22,G25,G31,G33,G38,G40,G42,G44,G52,G56,G65,G67,G71,G77,G82)</f>
        <v>10656636</v>
      </c>
      <c r="H84" s="251">
        <f>SUM(H9,H13,H15,H20,H22,H25,H31,H33,H38,H40,H42,H44,H52,H56,H65,H67,H71,H77,H82)</f>
        <v>5173723.41</v>
      </c>
      <c r="I84" s="188">
        <f>ROUND((H84/G84)*100,2)</f>
        <v>48.55</v>
      </c>
      <c r="J84" s="251">
        <f>SUM(J9,J13,J15,J20,J22,J25,J31,J33,J38,J40,J42,J44,J52,J56,J65,J67,J71,J77,J82)</f>
        <v>4358080.65</v>
      </c>
      <c r="K84" s="251">
        <f>SUM(K9,K13,K15,K20,K22,K25,K31,K33,K38,K40,K42,K44,K52,K56,K65,K67,K71,K77,K82)</f>
        <v>2247494.23</v>
      </c>
      <c r="L84" s="188">
        <f>ROUND((K84/J84)*100,2)</f>
        <v>51.57</v>
      </c>
      <c r="M84" s="251">
        <f>SUM(M9,M13,M15,M20,M22,M25,M31,M33,M38,M40,M42,M44,M52,M56,M65,M67,M71,M77,M82)</f>
        <v>875130</v>
      </c>
      <c r="N84" s="251">
        <f>SUM(N9,N13,N15,N20,N22,N25,N31,N33,N38,N40,N42,N44,N52,N56,N65,N67,N71,N77,N82)</f>
        <v>393171.4600000001</v>
      </c>
      <c r="O84" s="188">
        <f>ROUND((N84/M84)*100,2)</f>
        <v>44.93</v>
      </c>
      <c r="P84" s="251">
        <f>SUM(P9,P13,P15,P20,P22,P25,P31,P33,P38,P40,P42,P44,P52,P56,P65,P67,P71,P77,P82)</f>
        <v>88928</v>
      </c>
      <c r="Q84" s="251">
        <f>SUM(Q9,Q13,Q15,Q20,Q22,Q25,Q31,Q33,Q38,Q40,Q42,Q44,Q52,Q56,Q65,Q67,Q71,Q77,Q82)</f>
        <v>48210</v>
      </c>
      <c r="R84" s="188">
        <f>ROUND((Q84/P84)*100,2)</f>
        <v>54.21</v>
      </c>
      <c r="S84" s="251">
        <f>SUM(S9,S13,S15,S20,S22,S25,S31,S33,S38,S40,S42,S44,S52,S56,S65,S67,S71,S77,S82)</f>
        <v>30000</v>
      </c>
      <c r="T84" s="251">
        <f>SUM(T9,T13,T15,T20,T22,T25,T31,T33,T38,T40,T42,T44,T52,T56,T65,T67,T71,T77,T82)</f>
        <v>0</v>
      </c>
      <c r="U84" s="188">
        <f>ROUND((T84/S84)*100,2)</f>
        <v>0</v>
      </c>
      <c r="V84" s="251">
        <f>SUM(V9,V13,V15,V20,V22,V25,V31,V33,V38,V40,V42,V44,V52,V56,V65,V67,V71,V77,V82)</f>
        <v>0</v>
      </c>
      <c r="W84" s="251">
        <f>SUM(W9,W13,W15,W20,W22,W25,W31,W33,W38,W40,W42,W44,W52,W56,W65,W67,W71,W77,W82)</f>
        <v>0</v>
      </c>
      <c r="X84" s="188">
        <v>0</v>
      </c>
      <c r="Y84" s="251">
        <f>SUM(Y9,Y13,Y15,Y20,Y22,Y25,Y31,Y33,Y38,Y40,Y42,Y44,Y52,Y56,Y65,Y67,Y71,Y77,Y82)</f>
        <v>2141000</v>
      </c>
      <c r="Z84" s="251">
        <f>SUM(Z9,Z13,Z15,Z20,Z22,Z25,Z31,Z33,Z38,Z40,Z42,Z44,Z52,Z56,Z65,Z67,Z71,Z77,Z82)</f>
        <v>167368.36</v>
      </c>
      <c r="AA84" s="188">
        <f>ROUND((Z84/Y84)*100,2)</f>
        <v>7.82</v>
      </c>
    </row>
    <row r="86" ht="8.25">
      <c r="R86" s="221" t="s">
        <v>263</v>
      </c>
    </row>
    <row r="87" ht="8.25">
      <c r="N87" s="221" t="s">
        <v>263</v>
      </c>
    </row>
    <row r="88" spans="16:19" ht="8.25">
      <c r="P88" s="221" t="s">
        <v>263</v>
      </c>
      <c r="S88" s="221" t="s">
        <v>263</v>
      </c>
    </row>
    <row r="104" ht="7.5" customHeight="1"/>
    <row r="105" ht="11.25" customHeight="1"/>
    <row r="106" ht="2.25" customHeight="1"/>
    <row r="107" ht="4.5" customHeight="1"/>
  </sheetData>
  <mergeCells count="15">
    <mergeCell ref="D3:AA3"/>
    <mergeCell ref="P6:R6"/>
    <mergeCell ref="A84:C84"/>
    <mergeCell ref="A3:A7"/>
    <mergeCell ref="C3:C7"/>
    <mergeCell ref="B3:B7"/>
    <mergeCell ref="Y4:AA6"/>
    <mergeCell ref="D4:F6"/>
    <mergeCell ref="V6:X6"/>
    <mergeCell ref="G4:X4"/>
    <mergeCell ref="G5:I6"/>
    <mergeCell ref="S6:U6"/>
    <mergeCell ref="J6:L6"/>
    <mergeCell ref="M6:O6"/>
    <mergeCell ref="J5:X5"/>
  </mergeCells>
  <printOptions/>
  <pageMargins left="0" right="0" top="1.1811023622047245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190"/>
  <sheetViews>
    <sheetView zoomScale="150" zoomScaleNormal="150" workbookViewId="0" topLeftCell="A74">
      <selection activeCell="S94" sqref="S94"/>
    </sheetView>
  </sheetViews>
  <sheetFormatPr defaultColWidth="9.00390625" defaultRowHeight="12.75"/>
  <cols>
    <col min="1" max="1" width="5.75390625" style="57" customWidth="1"/>
    <col min="2" max="2" width="6.00390625" style="58" customWidth="1"/>
    <col min="3" max="3" width="8.875" style="59" customWidth="1"/>
    <col min="4" max="4" width="6.125" style="60" hidden="1" customWidth="1"/>
    <col min="5" max="5" width="27.125" style="61" customWidth="1"/>
    <col min="6" max="6" width="12.125" style="62" hidden="1" customWidth="1"/>
    <col min="7" max="7" width="9.625" style="62" hidden="1" customWidth="1"/>
    <col min="8" max="8" width="10.625" style="62" hidden="1" customWidth="1"/>
    <col min="9" max="9" width="11.00390625" style="62" hidden="1" customWidth="1"/>
    <col min="10" max="10" width="10.875" style="62" hidden="1" customWidth="1"/>
    <col min="11" max="11" width="10.75390625" style="63" hidden="1" customWidth="1"/>
    <col min="12" max="12" width="8.375" style="62" hidden="1" customWidth="1"/>
    <col min="13" max="16" width="9.875" style="62" hidden="1" customWidth="1"/>
    <col min="17" max="17" width="11.375" style="64" customWidth="1"/>
    <col min="18" max="18" width="11.875" style="62" customWidth="1"/>
    <col min="19" max="19" width="11.00390625" style="65" customWidth="1"/>
    <col min="20" max="16384" width="9.125" style="66" customWidth="1"/>
  </cols>
  <sheetData>
    <row r="1" ht="9.75">
      <c r="R1" s="274" t="s">
        <v>161</v>
      </c>
    </row>
    <row r="2" spans="1:75" s="34" customFormat="1" ht="14.25" customHeight="1">
      <c r="A2" s="67"/>
      <c r="B2" s="68"/>
      <c r="C2" s="69"/>
      <c r="D2" s="70"/>
      <c r="E2" s="433" t="s">
        <v>284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74" customFormat="1" ht="46.5" customHeight="1">
      <c r="A3" s="439" t="s">
        <v>171</v>
      </c>
      <c r="B3" s="440" t="s">
        <v>40</v>
      </c>
      <c r="C3" s="441" t="s">
        <v>172</v>
      </c>
      <c r="D3" s="71"/>
      <c r="E3" s="442" t="s">
        <v>5</v>
      </c>
      <c r="F3" s="72"/>
      <c r="G3" s="72"/>
      <c r="H3" s="72"/>
      <c r="I3" s="72"/>
      <c r="J3" s="72"/>
      <c r="K3" s="73"/>
      <c r="L3" s="72"/>
      <c r="M3" s="72"/>
      <c r="N3" s="72"/>
      <c r="O3" s="72"/>
      <c r="P3" s="72"/>
      <c r="Q3" s="437" t="s">
        <v>285</v>
      </c>
      <c r="R3" s="438" t="s">
        <v>286</v>
      </c>
      <c r="S3" s="432" t="s">
        <v>173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78" customFormat="1" ht="2.25" customHeight="1">
      <c r="A4" s="439"/>
      <c r="B4" s="440"/>
      <c r="C4" s="441"/>
      <c r="D4" s="75" t="s">
        <v>174</v>
      </c>
      <c r="E4" s="442"/>
      <c r="F4" s="76" t="s">
        <v>175</v>
      </c>
      <c r="G4" s="76" t="s">
        <v>176</v>
      </c>
      <c r="H4" s="76" t="s">
        <v>177</v>
      </c>
      <c r="I4" s="76" t="s">
        <v>178</v>
      </c>
      <c r="J4" s="76" t="s">
        <v>179</v>
      </c>
      <c r="K4" s="77" t="s">
        <v>180</v>
      </c>
      <c r="L4" s="77" t="s">
        <v>181</v>
      </c>
      <c r="M4" s="76" t="s">
        <v>182</v>
      </c>
      <c r="N4" s="76" t="s">
        <v>183</v>
      </c>
      <c r="O4" s="76" t="s">
        <v>184</v>
      </c>
      <c r="P4" s="76" t="s">
        <v>185</v>
      </c>
      <c r="Q4" s="437"/>
      <c r="R4" s="438"/>
      <c r="S4" s="43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19" s="61" customFormat="1" ht="10.5" customHeight="1">
      <c r="A5" s="443" t="s">
        <v>186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19" s="61" customFormat="1" ht="2.25" customHeight="1">
      <c r="A6" s="446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8"/>
    </row>
    <row r="7" spans="1:19" s="61" customFormat="1" ht="9.75">
      <c r="A7" s="79">
        <v>10</v>
      </c>
      <c r="B7" s="80"/>
      <c r="C7" s="80"/>
      <c r="D7" s="81"/>
      <c r="E7" s="82" t="s">
        <v>94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>
        <f>SUM(Q8,)</f>
        <v>30210</v>
      </c>
      <c r="R7" s="84">
        <f>SUM(R8)</f>
        <v>25586.36</v>
      </c>
      <c r="S7" s="85">
        <f>ROUND((R7/Q7)*100,2)</f>
        <v>84.7</v>
      </c>
    </row>
    <row r="8" spans="1:19" s="61" customFormat="1" ht="9.75">
      <c r="A8" s="86"/>
      <c r="B8" s="87">
        <v>1095</v>
      </c>
      <c r="C8" s="80"/>
      <c r="D8" s="81"/>
      <c r="E8" s="88" t="s">
        <v>97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>
        <f>SUM(Q9:Q11)</f>
        <v>30210</v>
      </c>
      <c r="R8" s="84">
        <f>SUM(R9:R11)</f>
        <v>25586.36</v>
      </c>
      <c r="S8" s="85">
        <f>ROUND((R8/Q8)*100,2)</f>
        <v>84.7</v>
      </c>
    </row>
    <row r="9" spans="1:19" s="61" customFormat="1" ht="58.5" customHeight="1">
      <c r="A9" s="86"/>
      <c r="B9" s="87"/>
      <c r="C9" s="80">
        <v>750</v>
      </c>
      <c r="D9" s="81"/>
      <c r="E9" s="90" t="s">
        <v>123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>
        <v>4210</v>
      </c>
      <c r="R9" s="83">
        <v>1175.21</v>
      </c>
      <c r="S9" s="279">
        <f>ROUND((R9/Q9)*100,2)</f>
        <v>27.91</v>
      </c>
    </row>
    <row r="10" spans="1:19" s="61" customFormat="1" ht="29.25">
      <c r="A10" s="86"/>
      <c r="B10" s="87"/>
      <c r="C10" s="80">
        <v>770</v>
      </c>
      <c r="D10" s="81"/>
      <c r="E10" s="90" t="s">
        <v>312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>
        <v>26000</v>
      </c>
      <c r="R10" s="83">
        <v>24410</v>
      </c>
      <c r="S10" s="279">
        <f>ROUND((R10/Q10)*100,2)</f>
        <v>93.88</v>
      </c>
    </row>
    <row r="11" spans="1:19" s="61" customFormat="1" ht="9.75">
      <c r="A11" s="86"/>
      <c r="B11" s="87"/>
      <c r="C11" s="80">
        <v>920</v>
      </c>
      <c r="D11" s="81"/>
      <c r="E11" s="90" t="s">
        <v>314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>
        <v>0</v>
      </c>
      <c r="R11" s="83">
        <v>1.15</v>
      </c>
      <c r="S11" s="279">
        <v>0</v>
      </c>
    </row>
    <row r="12" spans="1:19" s="97" customFormat="1" ht="18.75">
      <c r="A12" s="94">
        <v>400</v>
      </c>
      <c r="B12" s="95"/>
      <c r="C12" s="95"/>
      <c r="D12" s="96"/>
      <c r="E12" s="82" t="s">
        <v>95</v>
      </c>
      <c r="F12" s="84" t="e">
        <f>SUM(F13,#REF!)</f>
        <v>#REF!</v>
      </c>
      <c r="G12" s="84" t="e">
        <f>SUM(G13,#REF!)</f>
        <v>#REF!</v>
      </c>
      <c r="H12" s="84" t="e">
        <f>SUM(H13,#REF!)</f>
        <v>#REF!</v>
      </c>
      <c r="I12" s="84" t="e">
        <f>SUM(I13,#REF!)</f>
        <v>#REF!</v>
      </c>
      <c r="J12" s="84" t="e">
        <f>SUM(J13,#REF!)</f>
        <v>#REF!</v>
      </c>
      <c r="K12" s="84" t="e">
        <f>SUM(K13,#REF!)</f>
        <v>#REF!</v>
      </c>
      <c r="L12" s="84" t="e">
        <f>SUM(L13,#REF!)</f>
        <v>#REF!</v>
      </c>
      <c r="M12" s="84" t="e">
        <f>SUM(M13,#REF!)</f>
        <v>#REF!</v>
      </c>
      <c r="N12" s="84" t="e">
        <f>SUM(N13,#REF!)</f>
        <v>#REF!</v>
      </c>
      <c r="O12" s="84" t="e">
        <f>SUM(O13,#REF!)</f>
        <v>#REF!</v>
      </c>
      <c r="P12" s="84" t="e">
        <f>SUM(P13,#REF!)</f>
        <v>#REF!</v>
      </c>
      <c r="Q12" s="84">
        <f>SUM(Q13,Q16)</f>
        <v>10500</v>
      </c>
      <c r="R12" s="84">
        <f>SUM(R13,R16)</f>
        <v>7881.879999999999</v>
      </c>
      <c r="S12" s="85">
        <f aca="true" t="shared" si="0" ref="S12:S22">ROUND((R12/Q12)*100,2)</f>
        <v>75.07</v>
      </c>
    </row>
    <row r="13" spans="1:19" s="101" customFormat="1" ht="9" customHeight="1">
      <c r="A13" s="86"/>
      <c r="B13" s="98">
        <v>40002</v>
      </c>
      <c r="C13" s="98"/>
      <c r="D13" s="99"/>
      <c r="E13" s="100" t="s">
        <v>96</v>
      </c>
      <c r="F13" s="89">
        <f aca="true" t="shared" si="1" ref="F13:P13">SUM(F14:F14)</f>
        <v>140000</v>
      </c>
      <c r="G13" s="89">
        <f t="shared" si="1"/>
        <v>0</v>
      </c>
      <c r="H13" s="89">
        <f t="shared" si="1"/>
        <v>0</v>
      </c>
      <c r="I13" s="89">
        <f t="shared" si="1"/>
        <v>0</v>
      </c>
      <c r="J13" s="89">
        <f t="shared" si="1"/>
        <v>0</v>
      </c>
      <c r="K13" s="89">
        <f t="shared" si="1"/>
        <v>0</v>
      </c>
      <c r="L13" s="89">
        <f t="shared" si="1"/>
        <v>0</v>
      </c>
      <c r="M13" s="89">
        <f t="shared" si="1"/>
        <v>0</v>
      </c>
      <c r="N13" s="89">
        <f t="shared" si="1"/>
        <v>0</v>
      </c>
      <c r="O13" s="89">
        <f t="shared" si="1"/>
        <v>0</v>
      </c>
      <c r="P13" s="89">
        <f t="shared" si="1"/>
        <v>0</v>
      </c>
      <c r="Q13" s="84">
        <f>SUM(Q14:Q15)</f>
        <v>10500</v>
      </c>
      <c r="R13" s="84">
        <f>SUM(R14:R15)</f>
        <v>7881.879999999999</v>
      </c>
      <c r="S13" s="85">
        <f t="shared" si="0"/>
        <v>75.07</v>
      </c>
    </row>
    <row r="14" spans="1:19" s="93" customFormat="1" ht="9.75">
      <c r="A14" s="86"/>
      <c r="B14" s="80"/>
      <c r="C14" s="80">
        <v>830</v>
      </c>
      <c r="D14" s="81"/>
      <c r="E14" s="90" t="s">
        <v>157</v>
      </c>
      <c r="F14" s="83">
        <v>140000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91">
        <v>10000</v>
      </c>
      <c r="R14" s="91">
        <v>7592.4</v>
      </c>
      <c r="S14" s="279">
        <f t="shared" si="0"/>
        <v>75.92</v>
      </c>
    </row>
    <row r="15" spans="1:19" s="93" customFormat="1" ht="9.75">
      <c r="A15" s="86"/>
      <c r="B15" s="80"/>
      <c r="C15" s="80">
        <v>920</v>
      </c>
      <c r="D15" s="81"/>
      <c r="E15" s="90" t="s">
        <v>205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1">
        <v>500</v>
      </c>
      <c r="R15" s="91">
        <v>289.48</v>
      </c>
      <c r="S15" s="279">
        <f t="shared" si="0"/>
        <v>57.9</v>
      </c>
    </row>
    <row r="16" spans="1:19" s="101" customFormat="1" ht="9" customHeight="1">
      <c r="A16" s="86"/>
      <c r="B16" s="98">
        <v>40095</v>
      </c>
      <c r="C16" s="98"/>
      <c r="D16" s="99"/>
      <c r="E16" s="100" t="s">
        <v>97</v>
      </c>
      <c r="F16" s="89">
        <f aca="true" t="shared" si="2" ref="F16:P16">SUM(F17:F17)</f>
        <v>140000</v>
      </c>
      <c r="G16" s="89">
        <f t="shared" si="2"/>
        <v>0</v>
      </c>
      <c r="H16" s="89">
        <f t="shared" si="2"/>
        <v>0</v>
      </c>
      <c r="I16" s="89">
        <f t="shared" si="2"/>
        <v>0</v>
      </c>
      <c r="J16" s="89">
        <f t="shared" si="2"/>
        <v>0</v>
      </c>
      <c r="K16" s="89">
        <f t="shared" si="2"/>
        <v>0</v>
      </c>
      <c r="L16" s="89">
        <f t="shared" si="2"/>
        <v>0</v>
      </c>
      <c r="M16" s="89">
        <f t="shared" si="2"/>
        <v>0</v>
      </c>
      <c r="N16" s="89">
        <f t="shared" si="2"/>
        <v>0</v>
      </c>
      <c r="O16" s="89">
        <f t="shared" si="2"/>
        <v>0</v>
      </c>
      <c r="P16" s="89">
        <f t="shared" si="2"/>
        <v>0</v>
      </c>
      <c r="Q16" s="84">
        <f>SUM(Q17)</f>
        <v>0</v>
      </c>
      <c r="R16" s="84">
        <f>SUM(R17)</f>
        <v>0</v>
      </c>
      <c r="S16" s="85">
        <v>0</v>
      </c>
    </row>
    <row r="17" spans="1:19" s="93" customFormat="1" ht="9.75">
      <c r="A17" s="86"/>
      <c r="B17" s="80"/>
      <c r="C17" s="80">
        <v>690</v>
      </c>
      <c r="D17" s="81"/>
      <c r="E17" s="90" t="s">
        <v>208</v>
      </c>
      <c r="F17" s="83">
        <v>140000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1">
        <v>0</v>
      </c>
      <c r="R17" s="91">
        <v>0</v>
      </c>
      <c r="S17" s="279">
        <v>0</v>
      </c>
    </row>
    <row r="18" spans="1:19" s="97" customFormat="1" ht="9.75">
      <c r="A18" s="94">
        <v>700</v>
      </c>
      <c r="B18" s="95"/>
      <c r="C18" s="95"/>
      <c r="D18" s="96"/>
      <c r="E18" s="82" t="s">
        <v>98</v>
      </c>
      <c r="F18" s="84" t="e">
        <f>SUM(F19,#REF!)</f>
        <v>#REF!</v>
      </c>
      <c r="G18" s="84" t="e">
        <f>SUM(G19,#REF!)</f>
        <v>#REF!</v>
      </c>
      <c r="H18" s="84" t="e">
        <f>SUM(H19,#REF!)</f>
        <v>#REF!</v>
      </c>
      <c r="I18" s="84" t="e">
        <f>SUM(I19,#REF!)</f>
        <v>#REF!</v>
      </c>
      <c r="J18" s="84" t="e">
        <f>SUM(J19,#REF!)</f>
        <v>#REF!</v>
      </c>
      <c r="K18" s="84" t="e">
        <f>SUM(K19,#REF!)</f>
        <v>#REF!</v>
      </c>
      <c r="L18" s="84" t="e">
        <f>SUM(L19,#REF!)</f>
        <v>#REF!</v>
      </c>
      <c r="M18" s="84" t="e">
        <f>SUM(M19,#REF!)</f>
        <v>#REF!</v>
      </c>
      <c r="N18" s="84" t="e">
        <f>SUM(N19,#REF!)</f>
        <v>#REF!</v>
      </c>
      <c r="O18" s="84" t="e">
        <f>SUM(O19,#REF!)</f>
        <v>#REF!</v>
      </c>
      <c r="P18" s="84" t="e">
        <f>SUM(P19,#REF!)</f>
        <v>#REF!</v>
      </c>
      <c r="Q18" s="84">
        <f>SUM(Q19)</f>
        <v>23219</v>
      </c>
      <c r="R18" s="84">
        <f>SUM(R19)</f>
        <v>17606.13</v>
      </c>
      <c r="S18" s="85">
        <f t="shared" si="0"/>
        <v>75.83</v>
      </c>
    </row>
    <row r="19" spans="1:19" s="101" customFormat="1" ht="18">
      <c r="A19" s="86"/>
      <c r="B19" s="98">
        <v>70005</v>
      </c>
      <c r="C19" s="98"/>
      <c r="D19" s="99"/>
      <c r="E19" s="100" t="s">
        <v>99</v>
      </c>
      <c r="F19" s="89">
        <f aca="true" t="shared" si="3" ref="F19:P19">SUM(F20:F22)</f>
        <v>37800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 t="shared" si="3"/>
        <v>0</v>
      </c>
      <c r="P19" s="89">
        <f t="shared" si="3"/>
        <v>0</v>
      </c>
      <c r="Q19" s="84">
        <f>SUM(Q20:Q23)</f>
        <v>23219</v>
      </c>
      <c r="R19" s="84">
        <f>SUM(R20:R23)</f>
        <v>17606.13</v>
      </c>
      <c r="S19" s="85">
        <f t="shared" si="0"/>
        <v>75.83</v>
      </c>
    </row>
    <row r="20" spans="1:19" s="93" customFormat="1" ht="21.75" customHeight="1">
      <c r="A20" s="86"/>
      <c r="B20" s="80"/>
      <c r="C20" s="80">
        <v>470</v>
      </c>
      <c r="D20" s="81"/>
      <c r="E20" s="90" t="s">
        <v>385</v>
      </c>
      <c r="F20" s="83">
        <v>2800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1">
        <v>9</v>
      </c>
      <c r="R20" s="91">
        <v>8.83</v>
      </c>
      <c r="S20" s="92">
        <f t="shared" si="0"/>
        <v>98.11</v>
      </c>
    </row>
    <row r="21" spans="1:19" s="93" customFormat="1" ht="58.5" customHeight="1">
      <c r="A21" s="86"/>
      <c r="B21" s="80"/>
      <c r="C21" s="80">
        <v>750</v>
      </c>
      <c r="D21" s="81"/>
      <c r="E21" s="90" t="s">
        <v>123</v>
      </c>
      <c r="F21" s="83">
        <v>35000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1">
        <v>23200</v>
      </c>
      <c r="R21" s="91">
        <v>17553.32</v>
      </c>
      <c r="S21" s="92">
        <f t="shared" si="0"/>
        <v>75.66</v>
      </c>
    </row>
    <row r="22" spans="1:19" s="93" customFormat="1" ht="19.5">
      <c r="A22" s="86"/>
      <c r="B22" s="80"/>
      <c r="C22" s="80">
        <v>910</v>
      </c>
      <c r="D22" s="81"/>
      <c r="E22" s="90" t="s">
        <v>188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1">
        <v>10</v>
      </c>
      <c r="R22" s="91">
        <v>0</v>
      </c>
      <c r="S22" s="92">
        <f t="shared" si="0"/>
        <v>0</v>
      </c>
    </row>
    <row r="23" spans="1:19" s="93" customFormat="1" ht="9.75">
      <c r="A23" s="86"/>
      <c r="B23" s="80"/>
      <c r="C23" s="80">
        <v>920</v>
      </c>
      <c r="D23" s="81"/>
      <c r="E23" s="90" t="s">
        <v>205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1">
        <v>0</v>
      </c>
      <c r="R23" s="91">
        <v>43.98</v>
      </c>
      <c r="S23" s="92">
        <v>0</v>
      </c>
    </row>
    <row r="24" spans="1:19" s="107" customFormat="1" ht="9">
      <c r="A24" s="102">
        <v>750</v>
      </c>
      <c r="B24" s="103"/>
      <c r="C24" s="103"/>
      <c r="D24" s="104"/>
      <c r="E24" s="105" t="s">
        <v>100</v>
      </c>
      <c r="F24" s="106" t="e">
        <f>SUM(#REF!)</f>
        <v>#REF!</v>
      </c>
      <c r="G24" s="106" t="e">
        <f>SUM(#REF!)</f>
        <v>#REF!</v>
      </c>
      <c r="H24" s="106" t="e">
        <f>SUM(#REF!)</f>
        <v>#REF!</v>
      </c>
      <c r="I24" s="106" t="e">
        <f>SUM(#REF!)</f>
        <v>#REF!</v>
      </c>
      <c r="J24" s="106" t="e">
        <f>SUM(#REF!)</f>
        <v>#REF!</v>
      </c>
      <c r="K24" s="106" t="e">
        <f>SUM(#REF!)</f>
        <v>#REF!</v>
      </c>
      <c r="L24" s="106" t="e">
        <f>SUM(#REF!)</f>
        <v>#REF!</v>
      </c>
      <c r="M24" s="106" t="e">
        <f>SUM(#REF!)</f>
        <v>#REF!</v>
      </c>
      <c r="N24" s="106" t="e">
        <f>SUM(#REF!)</f>
        <v>#REF!</v>
      </c>
      <c r="O24" s="106" t="e">
        <f>SUM(#REF!)</f>
        <v>#REF!</v>
      </c>
      <c r="P24" s="106" t="e">
        <f>SUM(#REF!)</f>
        <v>#REF!</v>
      </c>
      <c r="Q24" s="106">
        <f>SUM(Q25,Q27)</f>
        <v>3285</v>
      </c>
      <c r="R24" s="106">
        <f>SUM(R25,R27)</f>
        <v>7136.64</v>
      </c>
      <c r="S24" s="85">
        <f>ROUND((R24/Q24)*100,2)</f>
        <v>217.25</v>
      </c>
    </row>
    <row r="25" spans="1:19" s="101" customFormat="1" ht="9">
      <c r="A25" s="86"/>
      <c r="B25" s="98">
        <v>75011</v>
      </c>
      <c r="C25" s="98"/>
      <c r="D25" s="99"/>
      <c r="E25" s="100" t="s">
        <v>152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>
        <f>SUM(Q26:Q26)</f>
        <v>1285</v>
      </c>
      <c r="R25" s="89">
        <f>SUM(R26:R26)</f>
        <v>252.1</v>
      </c>
      <c r="S25" s="89">
        <f>SUM(S26:S26)</f>
        <v>19.62</v>
      </c>
    </row>
    <row r="26" spans="1:19" s="93" customFormat="1" ht="43.5" customHeight="1">
      <c r="A26" s="86"/>
      <c r="B26" s="80"/>
      <c r="C26" s="80">
        <v>2360</v>
      </c>
      <c r="D26" s="81"/>
      <c r="E26" s="90" t="s">
        <v>190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91">
        <v>1285</v>
      </c>
      <c r="R26" s="91">
        <v>252.1</v>
      </c>
      <c r="S26" s="279">
        <f aca="true" t="shared" si="4" ref="S26:S36">ROUND((R26/Q26)*100,2)</f>
        <v>19.62</v>
      </c>
    </row>
    <row r="27" spans="1:19" s="101" customFormat="1" ht="18.75" customHeight="1">
      <c r="A27" s="86"/>
      <c r="B27" s="98">
        <v>75023</v>
      </c>
      <c r="C27" s="98"/>
      <c r="D27" s="99"/>
      <c r="E27" s="100" t="s">
        <v>315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>
        <f>SUM(Q28:Q28)</f>
        <v>2000</v>
      </c>
      <c r="R27" s="89">
        <f>SUM(R28:R28)</f>
        <v>6884.54</v>
      </c>
      <c r="S27" s="85">
        <f t="shared" si="4"/>
        <v>344.23</v>
      </c>
    </row>
    <row r="28" spans="1:19" s="93" customFormat="1" ht="10.5" customHeight="1">
      <c r="A28" s="86"/>
      <c r="B28" s="80"/>
      <c r="C28" s="80">
        <v>970</v>
      </c>
      <c r="D28" s="81"/>
      <c r="E28" s="90" t="s">
        <v>162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1">
        <v>2000</v>
      </c>
      <c r="R28" s="91">
        <v>6884.54</v>
      </c>
      <c r="S28" s="108">
        <f t="shared" si="4"/>
        <v>344.23</v>
      </c>
    </row>
    <row r="29" spans="1:19" s="93" customFormat="1" ht="39.75" customHeight="1">
      <c r="A29" s="86">
        <v>756</v>
      </c>
      <c r="B29" s="80"/>
      <c r="C29" s="80"/>
      <c r="D29" s="81"/>
      <c r="E29" s="88" t="s">
        <v>316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106">
        <f>SUM(Q32,Q39,Q50,Q54,Q30,)</f>
        <v>2514788</v>
      </c>
      <c r="R29" s="106">
        <f>SUM(R32,R39,R50,R54,R30,)</f>
        <v>1341247.3399999999</v>
      </c>
      <c r="S29" s="85">
        <f t="shared" si="4"/>
        <v>53.33</v>
      </c>
    </row>
    <row r="30" spans="1:19" s="93" customFormat="1" ht="24" customHeight="1">
      <c r="A30" s="86"/>
      <c r="B30" s="109">
        <v>75601</v>
      </c>
      <c r="C30" s="80"/>
      <c r="D30" s="81"/>
      <c r="E30" s="88" t="s">
        <v>159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9">
        <f>SUM(Q31)</f>
        <v>100</v>
      </c>
      <c r="R30" s="89">
        <f>SUM(R31)</f>
        <v>0</v>
      </c>
      <c r="S30" s="280">
        <f t="shared" si="4"/>
        <v>0</v>
      </c>
    </row>
    <row r="31" spans="1:19" s="93" customFormat="1" ht="31.5" customHeight="1">
      <c r="A31" s="86"/>
      <c r="B31" s="80"/>
      <c r="C31" s="80">
        <v>350</v>
      </c>
      <c r="D31" s="81"/>
      <c r="E31" s="90" t="s">
        <v>191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91">
        <v>100</v>
      </c>
      <c r="R31" s="91">
        <v>0</v>
      </c>
      <c r="S31" s="92">
        <f t="shared" si="4"/>
        <v>0</v>
      </c>
    </row>
    <row r="32" spans="1:19" s="93" customFormat="1" ht="48.75" customHeight="1">
      <c r="A32" s="86"/>
      <c r="B32" s="109">
        <v>75615</v>
      </c>
      <c r="C32" s="80"/>
      <c r="D32" s="81"/>
      <c r="E32" s="88" t="s">
        <v>192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9">
        <f>SUM(Q33:Q38)</f>
        <v>541125</v>
      </c>
      <c r="R32" s="89">
        <f>SUM(R33:R38)</f>
        <v>322771.74999999994</v>
      </c>
      <c r="S32" s="280">
        <f t="shared" si="4"/>
        <v>59.65</v>
      </c>
    </row>
    <row r="33" spans="1:19" s="93" customFormat="1" ht="12" customHeight="1">
      <c r="A33" s="86"/>
      <c r="B33" s="80"/>
      <c r="C33" s="80">
        <v>310</v>
      </c>
      <c r="D33" s="81"/>
      <c r="E33" s="90" t="s">
        <v>154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91">
        <v>510975</v>
      </c>
      <c r="R33" s="91">
        <v>307024.35</v>
      </c>
      <c r="S33" s="92">
        <f t="shared" si="4"/>
        <v>60.09</v>
      </c>
    </row>
    <row r="34" spans="1:19" s="93" customFormat="1" ht="13.5" customHeight="1">
      <c r="A34" s="86"/>
      <c r="B34" s="80"/>
      <c r="C34" s="80">
        <v>320</v>
      </c>
      <c r="D34" s="81"/>
      <c r="E34" s="90" t="s">
        <v>193</v>
      </c>
      <c r="F34" s="83">
        <v>1300</v>
      </c>
      <c r="G34" s="83"/>
      <c r="H34" s="83"/>
      <c r="I34" s="83"/>
      <c r="J34" s="83"/>
      <c r="K34" s="83"/>
      <c r="L34" s="83"/>
      <c r="M34" s="89" t="e">
        <f>SUM(M35:M38)</f>
        <v>#REF!</v>
      </c>
      <c r="N34" s="83"/>
      <c r="O34" s="83"/>
      <c r="P34" s="83"/>
      <c r="Q34" s="91">
        <v>2000</v>
      </c>
      <c r="R34" s="91">
        <v>1197.72</v>
      </c>
      <c r="S34" s="92">
        <f t="shared" si="4"/>
        <v>59.89</v>
      </c>
    </row>
    <row r="35" spans="1:19" s="93" customFormat="1" ht="13.5" customHeight="1">
      <c r="A35" s="86"/>
      <c r="B35" s="80"/>
      <c r="C35" s="80">
        <v>330</v>
      </c>
      <c r="D35" s="81"/>
      <c r="E35" s="90" t="s">
        <v>194</v>
      </c>
      <c r="F35" s="83">
        <v>8800</v>
      </c>
      <c r="G35" s="83">
        <v>838</v>
      </c>
      <c r="H35" s="83"/>
      <c r="I35" s="83"/>
      <c r="J35" s="83"/>
      <c r="K35" s="83"/>
      <c r="L35" s="83"/>
      <c r="M35" s="89" t="e">
        <f>SUM(M38:M38)</f>
        <v>#REF!</v>
      </c>
      <c r="N35" s="83"/>
      <c r="O35" s="83"/>
      <c r="P35" s="83"/>
      <c r="Q35" s="91">
        <v>28000</v>
      </c>
      <c r="R35" s="91">
        <v>14397.48</v>
      </c>
      <c r="S35" s="92">
        <f t="shared" si="4"/>
        <v>51.42</v>
      </c>
    </row>
    <row r="36" spans="1:19" s="93" customFormat="1" ht="13.5" customHeight="1">
      <c r="A36" s="86"/>
      <c r="B36" s="80"/>
      <c r="C36" s="80">
        <v>500</v>
      </c>
      <c r="D36" s="81"/>
      <c r="E36" s="90" t="s">
        <v>158</v>
      </c>
      <c r="F36" s="83"/>
      <c r="G36" s="83"/>
      <c r="H36" s="83"/>
      <c r="I36" s="83"/>
      <c r="J36" s="83"/>
      <c r="K36" s="83"/>
      <c r="L36" s="83"/>
      <c r="M36" s="89"/>
      <c r="N36" s="83"/>
      <c r="O36" s="83"/>
      <c r="P36" s="83"/>
      <c r="Q36" s="91">
        <v>100</v>
      </c>
      <c r="R36" s="91">
        <v>0</v>
      </c>
      <c r="S36" s="92">
        <f t="shared" si="4"/>
        <v>0</v>
      </c>
    </row>
    <row r="37" spans="1:19" s="93" customFormat="1" ht="13.5" customHeight="1">
      <c r="A37" s="86"/>
      <c r="B37" s="80"/>
      <c r="C37" s="80">
        <v>690</v>
      </c>
      <c r="D37" s="81"/>
      <c r="E37" s="90" t="s">
        <v>208</v>
      </c>
      <c r="F37" s="83"/>
      <c r="G37" s="83"/>
      <c r="H37" s="83"/>
      <c r="I37" s="83"/>
      <c r="J37" s="83"/>
      <c r="K37" s="83"/>
      <c r="L37" s="83"/>
      <c r="M37" s="89"/>
      <c r="N37" s="83"/>
      <c r="O37" s="83"/>
      <c r="P37" s="83"/>
      <c r="Q37" s="91">
        <v>0</v>
      </c>
      <c r="R37" s="91">
        <v>35.2</v>
      </c>
      <c r="S37" s="92">
        <v>0</v>
      </c>
    </row>
    <row r="38" spans="1:19" s="93" customFormat="1" ht="24" customHeight="1">
      <c r="A38" s="86"/>
      <c r="B38" s="80"/>
      <c r="C38" s="80">
        <v>910</v>
      </c>
      <c r="D38" s="81"/>
      <c r="E38" s="90" t="s">
        <v>124</v>
      </c>
      <c r="F38" s="83">
        <v>0</v>
      </c>
      <c r="G38" s="83">
        <v>1209</v>
      </c>
      <c r="H38" s="83"/>
      <c r="I38" s="83"/>
      <c r="J38" s="83"/>
      <c r="K38" s="83"/>
      <c r="L38" s="83"/>
      <c r="M38" s="89" t="e">
        <f>SUM(#REF!)</f>
        <v>#REF!</v>
      </c>
      <c r="N38" s="83"/>
      <c r="O38" s="83"/>
      <c r="P38" s="83">
        <v>1000</v>
      </c>
      <c r="Q38" s="91">
        <v>50</v>
      </c>
      <c r="R38" s="91">
        <v>117</v>
      </c>
      <c r="S38" s="92">
        <f aca="true" t="shared" si="5" ref="S38:S67">ROUND((R38/Q38)*100,2)</f>
        <v>234</v>
      </c>
    </row>
    <row r="39" spans="1:19" s="93" customFormat="1" ht="49.5" customHeight="1">
      <c r="A39" s="86"/>
      <c r="B39" s="109">
        <v>75616</v>
      </c>
      <c r="C39" s="80"/>
      <c r="D39" s="81"/>
      <c r="E39" s="88" t="s">
        <v>195</v>
      </c>
      <c r="F39" s="83"/>
      <c r="G39" s="83"/>
      <c r="H39" s="83"/>
      <c r="I39" s="83"/>
      <c r="J39" s="83"/>
      <c r="K39" s="83"/>
      <c r="L39" s="83"/>
      <c r="M39" s="89"/>
      <c r="N39" s="83"/>
      <c r="O39" s="83"/>
      <c r="P39" s="83"/>
      <c r="Q39" s="89">
        <f>SUM(Q40:Q49)</f>
        <v>280700</v>
      </c>
      <c r="R39" s="89">
        <f>SUM(R40:R49)</f>
        <v>223744.93999999997</v>
      </c>
      <c r="S39" s="280">
        <f t="shared" si="5"/>
        <v>79.71</v>
      </c>
    </row>
    <row r="40" spans="1:19" s="93" customFormat="1" ht="9.75">
      <c r="A40" s="86"/>
      <c r="B40" s="109"/>
      <c r="C40" s="80">
        <v>310</v>
      </c>
      <c r="D40" s="81"/>
      <c r="E40" s="90" t="s">
        <v>154</v>
      </c>
      <c r="F40" s="83"/>
      <c r="G40" s="83"/>
      <c r="H40" s="83"/>
      <c r="I40" s="83"/>
      <c r="J40" s="83"/>
      <c r="K40" s="83"/>
      <c r="L40" s="83"/>
      <c r="M40" s="89"/>
      <c r="N40" s="83"/>
      <c r="O40" s="83"/>
      <c r="P40" s="83"/>
      <c r="Q40" s="91">
        <v>130000</v>
      </c>
      <c r="R40" s="91">
        <v>91148.67</v>
      </c>
      <c r="S40" s="92">
        <f t="shared" si="5"/>
        <v>70.11</v>
      </c>
    </row>
    <row r="41" spans="1:19" s="93" customFormat="1" ht="9.75">
      <c r="A41" s="86"/>
      <c r="B41" s="109"/>
      <c r="C41" s="80">
        <v>320</v>
      </c>
      <c r="D41" s="81"/>
      <c r="E41" s="90" t="s">
        <v>193</v>
      </c>
      <c r="F41" s="83"/>
      <c r="G41" s="83"/>
      <c r="H41" s="83"/>
      <c r="I41" s="83"/>
      <c r="J41" s="83"/>
      <c r="K41" s="83"/>
      <c r="L41" s="83"/>
      <c r="M41" s="89"/>
      <c r="N41" s="83"/>
      <c r="O41" s="83"/>
      <c r="P41" s="83"/>
      <c r="Q41" s="91">
        <v>80000</v>
      </c>
      <c r="R41" s="91">
        <v>76535.19</v>
      </c>
      <c r="S41" s="92">
        <f t="shared" si="5"/>
        <v>95.67</v>
      </c>
    </row>
    <row r="42" spans="1:19" s="93" customFormat="1" ht="9.75">
      <c r="A42" s="86"/>
      <c r="B42" s="109"/>
      <c r="C42" s="80">
        <v>330</v>
      </c>
      <c r="D42" s="81"/>
      <c r="E42" s="90" t="s">
        <v>196</v>
      </c>
      <c r="F42" s="83"/>
      <c r="G42" s="83"/>
      <c r="H42" s="83"/>
      <c r="I42" s="83"/>
      <c r="J42" s="83"/>
      <c r="K42" s="83"/>
      <c r="L42" s="83"/>
      <c r="M42" s="89"/>
      <c r="N42" s="83"/>
      <c r="O42" s="83"/>
      <c r="P42" s="83"/>
      <c r="Q42" s="91">
        <v>5500</v>
      </c>
      <c r="R42" s="91">
        <v>3866.11</v>
      </c>
      <c r="S42" s="92">
        <f t="shared" si="5"/>
        <v>70.29</v>
      </c>
    </row>
    <row r="43" spans="1:19" s="93" customFormat="1" ht="9.75">
      <c r="A43" s="86"/>
      <c r="B43" s="109"/>
      <c r="C43" s="80">
        <v>340</v>
      </c>
      <c r="D43" s="81"/>
      <c r="E43" s="90" t="s">
        <v>197</v>
      </c>
      <c r="F43" s="83"/>
      <c r="G43" s="83"/>
      <c r="H43" s="83"/>
      <c r="I43" s="83"/>
      <c r="J43" s="83"/>
      <c r="K43" s="83"/>
      <c r="L43" s="83"/>
      <c r="M43" s="89"/>
      <c r="N43" s="83"/>
      <c r="O43" s="83"/>
      <c r="P43" s="83"/>
      <c r="Q43" s="91">
        <v>20000</v>
      </c>
      <c r="R43" s="91">
        <v>20531</v>
      </c>
      <c r="S43" s="92">
        <f t="shared" si="5"/>
        <v>102.66</v>
      </c>
    </row>
    <row r="44" spans="1:19" s="93" customFormat="1" ht="9.75">
      <c r="A44" s="86"/>
      <c r="B44" s="109"/>
      <c r="C44" s="80">
        <v>360</v>
      </c>
      <c r="D44" s="81"/>
      <c r="E44" s="90" t="s">
        <v>198</v>
      </c>
      <c r="F44" s="83"/>
      <c r="G44" s="83"/>
      <c r="H44" s="83"/>
      <c r="I44" s="83"/>
      <c r="J44" s="83"/>
      <c r="K44" s="83"/>
      <c r="L44" s="83"/>
      <c r="M44" s="89"/>
      <c r="N44" s="83"/>
      <c r="O44" s="83"/>
      <c r="P44" s="83"/>
      <c r="Q44" s="91">
        <v>3000</v>
      </c>
      <c r="R44" s="91">
        <v>10962.5</v>
      </c>
      <c r="S44" s="92">
        <f t="shared" si="5"/>
        <v>365.42</v>
      </c>
    </row>
    <row r="45" spans="1:19" s="93" customFormat="1" ht="9.75">
      <c r="A45" s="86"/>
      <c r="B45" s="109"/>
      <c r="C45" s="80">
        <v>370</v>
      </c>
      <c r="D45" s="81"/>
      <c r="E45" s="90" t="s">
        <v>155</v>
      </c>
      <c r="F45" s="83"/>
      <c r="G45" s="83"/>
      <c r="H45" s="83"/>
      <c r="I45" s="83"/>
      <c r="J45" s="83"/>
      <c r="K45" s="83"/>
      <c r="L45" s="83"/>
      <c r="M45" s="89"/>
      <c r="N45" s="83"/>
      <c r="O45" s="83"/>
      <c r="P45" s="83"/>
      <c r="Q45" s="91">
        <v>100</v>
      </c>
      <c r="R45" s="91">
        <v>0</v>
      </c>
      <c r="S45" s="92">
        <f t="shared" si="5"/>
        <v>0</v>
      </c>
    </row>
    <row r="46" spans="1:19" s="93" customFormat="1" ht="9.75">
      <c r="A46" s="86"/>
      <c r="B46" s="109"/>
      <c r="C46" s="80">
        <v>430</v>
      </c>
      <c r="D46" s="81"/>
      <c r="E46" s="90" t="s">
        <v>199</v>
      </c>
      <c r="F46" s="83"/>
      <c r="G46" s="83"/>
      <c r="H46" s="83"/>
      <c r="I46" s="83"/>
      <c r="J46" s="83"/>
      <c r="K46" s="83"/>
      <c r="L46" s="83"/>
      <c r="M46" s="89"/>
      <c r="N46" s="83"/>
      <c r="O46" s="83"/>
      <c r="P46" s="83"/>
      <c r="Q46" s="91">
        <v>100</v>
      </c>
      <c r="R46" s="91">
        <v>0</v>
      </c>
      <c r="S46" s="92">
        <f t="shared" si="5"/>
        <v>0</v>
      </c>
    </row>
    <row r="47" spans="1:19" s="93" customFormat="1" ht="9.75">
      <c r="A47" s="86"/>
      <c r="B47" s="109"/>
      <c r="C47" s="80">
        <v>500</v>
      </c>
      <c r="D47" s="81"/>
      <c r="E47" s="90" t="s">
        <v>158</v>
      </c>
      <c r="F47" s="83"/>
      <c r="G47" s="83"/>
      <c r="H47" s="83"/>
      <c r="I47" s="83"/>
      <c r="J47" s="83"/>
      <c r="K47" s="83"/>
      <c r="L47" s="83"/>
      <c r="M47" s="89"/>
      <c r="N47" s="83"/>
      <c r="O47" s="83"/>
      <c r="P47" s="83"/>
      <c r="Q47" s="91">
        <v>40000</v>
      </c>
      <c r="R47" s="91">
        <v>18902</v>
      </c>
      <c r="S47" s="92">
        <f t="shared" si="5"/>
        <v>47.26</v>
      </c>
    </row>
    <row r="48" spans="1:19" s="93" customFormat="1" ht="9.75">
      <c r="A48" s="86"/>
      <c r="B48" s="109"/>
      <c r="C48" s="80">
        <v>690</v>
      </c>
      <c r="D48" s="81"/>
      <c r="E48" s="90" t="s">
        <v>208</v>
      </c>
      <c r="F48" s="83"/>
      <c r="G48" s="83"/>
      <c r="H48" s="83"/>
      <c r="I48" s="83"/>
      <c r="J48" s="83"/>
      <c r="K48" s="83"/>
      <c r="L48" s="83"/>
      <c r="M48" s="89"/>
      <c r="N48" s="83"/>
      <c r="O48" s="83"/>
      <c r="P48" s="83"/>
      <c r="Q48" s="91">
        <v>0</v>
      </c>
      <c r="R48" s="91">
        <v>567.9</v>
      </c>
      <c r="S48" s="92">
        <v>0</v>
      </c>
    </row>
    <row r="49" spans="1:19" s="93" customFormat="1" ht="19.5">
      <c r="A49" s="86"/>
      <c r="B49" s="109"/>
      <c r="C49" s="80">
        <v>910</v>
      </c>
      <c r="D49" s="81"/>
      <c r="E49" s="90" t="s">
        <v>124</v>
      </c>
      <c r="F49" s="83"/>
      <c r="G49" s="83"/>
      <c r="H49" s="83"/>
      <c r="I49" s="83"/>
      <c r="J49" s="83"/>
      <c r="K49" s="83"/>
      <c r="L49" s="83"/>
      <c r="M49" s="89"/>
      <c r="N49" s="83"/>
      <c r="O49" s="83"/>
      <c r="P49" s="83"/>
      <c r="Q49" s="91">
        <v>2000</v>
      </c>
      <c r="R49" s="91">
        <v>1231.57</v>
      </c>
      <c r="S49" s="92">
        <f t="shared" si="5"/>
        <v>61.58</v>
      </c>
    </row>
    <row r="50" spans="1:19" s="101" customFormat="1" ht="27">
      <c r="A50" s="86"/>
      <c r="B50" s="98">
        <v>75618</v>
      </c>
      <c r="C50" s="98"/>
      <c r="D50" s="99"/>
      <c r="E50" s="100" t="s">
        <v>200</v>
      </c>
      <c r="F50" s="110">
        <f aca="true" t="shared" si="6" ref="F50:P50">SUM(F51)</f>
        <v>9000</v>
      </c>
      <c r="G50" s="110">
        <f t="shared" si="6"/>
        <v>0</v>
      </c>
      <c r="H50" s="110">
        <f t="shared" si="6"/>
        <v>0</v>
      </c>
      <c r="I50" s="110">
        <f t="shared" si="6"/>
        <v>0</v>
      </c>
      <c r="J50" s="110">
        <f t="shared" si="6"/>
        <v>0</v>
      </c>
      <c r="K50" s="110">
        <f t="shared" si="6"/>
        <v>0</v>
      </c>
      <c r="L50" s="110">
        <f t="shared" si="6"/>
        <v>0</v>
      </c>
      <c r="M50" s="110">
        <f t="shared" si="6"/>
        <v>0</v>
      </c>
      <c r="N50" s="110">
        <f t="shared" si="6"/>
        <v>0</v>
      </c>
      <c r="O50" s="110">
        <f t="shared" si="6"/>
        <v>0</v>
      </c>
      <c r="P50" s="110">
        <f t="shared" si="6"/>
        <v>0</v>
      </c>
      <c r="Q50" s="84">
        <f>SUM(Q51:Q53)</f>
        <v>42000</v>
      </c>
      <c r="R50" s="84">
        <f>SUM(R51:R53)</f>
        <v>26335.010000000002</v>
      </c>
      <c r="S50" s="85">
        <f t="shared" si="5"/>
        <v>62.7</v>
      </c>
    </row>
    <row r="51" spans="1:19" s="93" customFormat="1" ht="9.75">
      <c r="A51" s="86"/>
      <c r="B51" s="80"/>
      <c r="C51" s="80">
        <v>410</v>
      </c>
      <c r="D51" s="81"/>
      <c r="E51" s="90" t="s">
        <v>201</v>
      </c>
      <c r="F51" s="111">
        <v>9000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91">
        <v>10000</v>
      </c>
      <c r="R51" s="112">
        <v>7098</v>
      </c>
      <c r="S51" s="108">
        <f t="shared" si="5"/>
        <v>70.98</v>
      </c>
    </row>
    <row r="52" spans="1:19" s="93" customFormat="1" ht="19.5">
      <c r="A52" s="86"/>
      <c r="B52" s="80"/>
      <c r="C52" s="80">
        <v>480</v>
      </c>
      <c r="D52" s="81"/>
      <c r="E52" s="90" t="s">
        <v>317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91">
        <v>28000</v>
      </c>
      <c r="R52" s="112">
        <v>17100.49</v>
      </c>
      <c r="S52" s="108">
        <f t="shared" si="5"/>
        <v>61.07</v>
      </c>
    </row>
    <row r="53" spans="1:19" s="93" customFormat="1" ht="39">
      <c r="A53" s="86"/>
      <c r="B53" s="80"/>
      <c r="C53" s="80">
        <v>490</v>
      </c>
      <c r="D53" s="81"/>
      <c r="E53" s="90" t="s">
        <v>202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91">
        <v>4000</v>
      </c>
      <c r="R53" s="112">
        <v>2136.52</v>
      </c>
      <c r="S53" s="108">
        <f t="shared" si="5"/>
        <v>53.41</v>
      </c>
    </row>
    <row r="54" spans="1:19" s="101" customFormat="1" ht="21.75" customHeight="1">
      <c r="A54" s="86"/>
      <c r="B54" s="98">
        <v>75621</v>
      </c>
      <c r="C54" s="98"/>
      <c r="D54" s="99"/>
      <c r="E54" s="100" t="s">
        <v>102</v>
      </c>
      <c r="F54" s="110">
        <f aca="true" t="shared" si="7" ref="F54:R54">SUM(F55:F56)</f>
        <v>743425</v>
      </c>
      <c r="G54" s="110">
        <f t="shared" si="7"/>
        <v>0</v>
      </c>
      <c r="H54" s="110">
        <f t="shared" si="7"/>
        <v>0</v>
      </c>
      <c r="I54" s="110">
        <f t="shared" si="7"/>
        <v>0</v>
      </c>
      <c r="J54" s="110">
        <f t="shared" si="7"/>
        <v>0</v>
      </c>
      <c r="K54" s="110">
        <f t="shared" si="7"/>
        <v>0</v>
      </c>
      <c r="L54" s="110">
        <f t="shared" si="7"/>
        <v>0</v>
      </c>
      <c r="M54" s="110">
        <f t="shared" si="7"/>
        <v>0</v>
      </c>
      <c r="N54" s="110">
        <f t="shared" si="7"/>
        <v>0</v>
      </c>
      <c r="O54" s="110">
        <f t="shared" si="7"/>
        <v>0</v>
      </c>
      <c r="P54" s="110">
        <f t="shared" si="7"/>
        <v>0</v>
      </c>
      <c r="Q54" s="113">
        <f t="shared" si="7"/>
        <v>1650863</v>
      </c>
      <c r="R54" s="113">
        <f t="shared" si="7"/>
        <v>768395.64</v>
      </c>
      <c r="S54" s="85">
        <f t="shared" si="5"/>
        <v>46.55</v>
      </c>
    </row>
    <row r="55" spans="1:19" s="93" customFormat="1" ht="9.75">
      <c r="A55" s="86"/>
      <c r="B55" s="80"/>
      <c r="C55" s="80">
        <v>10</v>
      </c>
      <c r="D55" s="81"/>
      <c r="E55" s="90" t="s">
        <v>203</v>
      </c>
      <c r="F55" s="111">
        <v>743425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91">
        <v>1650763</v>
      </c>
      <c r="R55" s="111">
        <v>767133</v>
      </c>
      <c r="S55" s="92">
        <f t="shared" si="5"/>
        <v>46.47</v>
      </c>
    </row>
    <row r="56" spans="1:19" s="93" customFormat="1" ht="9.75">
      <c r="A56" s="86"/>
      <c r="B56" s="80"/>
      <c r="C56" s="80">
        <v>20</v>
      </c>
      <c r="D56" s="81"/>
      <c r="E56" s="90" t="s">
        <v>204</v>
      </c>
      <c r="F56" s="111">
        <v>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91">
        <v>100</v>
      </c>
      <c r="R56" s="111">
        <v>1262.64</v>
      </c>
      <c r="S56" s="92">
        <f t="shared" si="5"/>
        <v>1262.64</v>
      </c>
    </row>
    <row r="57" spans="1:19" s="97" customFormat="1" ht="9.75">
      <c r="A57" s="94">
        <v>758</v>
      </c>
      <c r="B57" s="95"/>
      <c r="C57" s="95"/>
      <c r="D57" s="96"/>
      <c r="E57" s="82" t="s">
        <v>103</v>
      </c>
      <c r="F57" s="113">
        <f aca="true" t="shared" si="8" ref="F57:R57">SUM(F58)</f>
        <v>5000</v>
      </c>
      <c r="G57" s="113">
        <f t="shared" si="8"/>
        <v>0</v>
      </c>
      <c r="H57" s="113">
        <f t="shared" si="8"/>
        <v>0</v>
      </c>
      <c r="I57" s="113">
        <f t="shared" si="8"/>
        <v>0</v>
      </c>
      <c r="J57" s="113">
        <f t="shared" si="8"/>
        <v>0</v>
      </c>
      <c r="K57" s="113">
        <f t="shared" si="8"/>
        <v>0</v>
      </c>
      <c r="L57" s="113">
        <f t="shared" si="8"/>
        <v>0</v>
      </c>
      <c r="M57" s="113">
        <f t="shared" si="8"/>
        <v>0</v>
      </c>
      <c r="N57" s="113">
        <f t="shared" si="8"/>
        <v>0</v>
      </c>
      <c r="O57" s="113">
        <f t="shared" si="8"/>
        <v>0</v>
      </c>
      <c r="P57" s="113">
        <f t="shared" si="8"/>
        <v>0</v>
      </c>
      <c r="Q57" s="84">
        <f t="shared" si="8"/>
        <v>3000</v>
      </c>
      <c r="R57" s="84">
        <f t="shared" si="8"/>
        <v>14182.41</v>
      </c>
      <c r="S57" s="85">
        <f t="shared" si="5"/>
        <v>472.75</v>
      </c>
    </row>
    <row r="58" spans="1:19" s="101" customFormat="1" ht="9">
      <c r="A58" s="86"/>
      <c r="B58" s="98">
        <v>75814</v>
      </c>
      <c r="C58" s="98"/>
      <c r="D58" s="99"/>
      <c r="E58" s="100" t="s">
        <v>104</v>
      </c>
      <c r="F58" s="110">
        <f aca="true" t="shared" si="9" ref="F58:R58">SUM(F59:F59)</f>
        <v>5000</v>
      </c>
      <c r="G58" s="110">
        <f t="shared" si="9"/>
        <v>0</v>
      </c>
      <c r="H58" s="110">
        <f t="shared" si="9"/>
        <v>0</v>
      </c>
      <c r="I58" s="110">
        <f t="shared" si="9"/>
        <v>0</v>
      </c>
      <c r="J58" s="110">
        <f t="shared" si="9"/>
        <v>0</v>
      </c>
      <c r="K58" s="110">
        <f t="shared" si="9"/>
        <v>0</v>
      </c>
      <c r="L58" s="110">
        <f t="shared" si="9"/>
        <v>0</v>
      </c>
      <c r="M58" s="110">
        <f t="shared" si="9"/>
        <v>0</v>
      </c>
      <c r="N58" s="110">
        <f t="shared" si="9"/>
        <v>0</v>
      </c>
      <c r="O58" s="110">
        <f t="shared" si="9"/>
        <v>0</v>
      </c>
      <c r="P58" s="110">
        <f t="shared" si="9"/>
        <v>0</v>
      </c>
      <c r="Q58" s="84">
        <f t="shared" si="9"/>
        <v>3000</v>
      </c>
      <c r="R58" s="84">
        <f t="shared" si="9"/>
        <v>14182.41</v>
      </c>
      <c r="S58" s="85">
        <f t="shared" si="5"/>
        <v>472.75</v>
      </c>
    </row>
    <row r="59" spans="1:19" s="93" customFormat="1" ht="9.75">
      <c r="A59" s="86"/>
      <c r="B59" s="80"/>
      <c r="C59" s="80">
        <v>920</v>
      </c>
      <c r="D59" s="81"/>
      <c r="E59" s="90" t="s">
        <v>205</v>
      </c>
      <c r="F59" s="111">
        <v>5000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91">
        <v>3000</v>
      </c>
      <c r="R59" s="112">
        <v>14182.41</v>
      </c>
      <c r="S59" s="92">
        <f t="shared" si="5"/>
        <v>472.75</v>
      </c>
    </row>
    <row r="60" spans="1:19" s="116" customFormat="1" ht="9">
      <c r="A60" s="94">
        <v>801</v>
      </c>
      <c r="B60" s="114"/>
      <c r="C60" s="114"/>
      <c r="D60" s="115"/>
      <c r="E60" s="82" t="s">
        <v>105</v>
      </c>
      <c r="F60" s="113" t="e">
        <f>SUM(F61,#REF!)</f>
        <v>#REF!</v>
      </c>
      <c r="G60" s="113" t="e">
        <f>SUM(G61,#REF!)</f>
        <v>#REF!</v>
      </c>
      <c r="H60" s="113" t="e">
        <f>SUM(H61,#REF!)</f>
        <v>#REF!</v>
      </c>
      <c r="I60" s="113" t="e">
        <f>SUM(I61,#REF!)</f>
        <v>#REF!</v>
      </c>
      <c r="J60" s="113" t="e">
        <f>SUM(J61,#REF!)</f>
        <v>#REF!</v>
      </c>
      <c r="K60" s="113" t="e">
        <f>SUM(K61,#REF!)</f>
        <v>#REF!</v>
      </c>
      <c r="L60" s="113" t="e">
        <f>SUM(L61,#REF!)</f>
        <v>#REF!</v>
      </c>
      <c r="M60" s="113" t="e">
        <f>SUM(M61,#REF!)</f>
        <v>#REF!</v>
      </c>
      <c r="N60" s="113" t="e">
        <f>SUM(N61,#REF!)</f>
        <v>#REF!</v>
      </c>
      <c r="O60" s="113" t="e">
        <f>SUM(O61,#REF!)</f>
        <v>#REF!</v>
      </c>
      <c r="P60" s="113" t="e">
        <f>SUM(P61,#REF!)</f>
        <v>#REF!</v>
      </c>
      <c r="Q60" s="113">
        <f>SUM(Q61,Q65,Q71)</f>
        <v>67572</v>
      </c>
      <c r="R60" s="113">
        <f>SUM(R61,R65,R71)</f>
        <v>68832.12</v>
      </c>
      <c r="S60" s="85">
        <f t="shared" si="5"/>
        <v>101.86</v>
      </c>
    </row>
    <row r="61" spans="1:19" s="101" customFormat="1" ht="9">
      <c r="A61" s="86"/>
      <c r="B61" s="98">
        <v>80101</v>
      </c>
      <c r="C61" s="98"/>
      <c r="D61" s="99"/>
      <c r="E61" s="100" t="s">
        <v>106</v>
      </c>
      <c r="F61" s="110">
        <f aca="true" t="shared" si="10" ref="F61:R61">SUM(F62:F64)</f>
        <v>5000</v>
      </c>
      <c r="G61" s="110">
        <f t="shared" si="10"/>
        <v>0</v>
      </c>
      <c r="H61" s="110">
        <f t="shared" si="10"/>
        <v>0</v>
      </c>
      <c r="I61" s="110">
        <f t="shared" si="10"/>
        <v>0</v>
      </c>
      <c r="J61" s="110">
        <f t="shared" si="10"/>
        <v>0</v>
      </c>
      <c r="K61" s="110">
        <f t="shared" si="10"/>
        <v>0</v>
      </c>
      <c r="L61" s="110">
        <f t="shared" si="10"/>
        <v>0</v>
      </c>
      <c r="M61" s="110">
        <f t="shared" si="10"/>
        <v>200</v>
      </c>
      <c r="N61" s="110">
        <f t="shared" si="10"/>
        <v>0</v>
      </c>
      <c r="O61" s="110">
        <f t="shared" si="10"/>
        <v>0</v>
      </c>
      <c r="P61" s="110">
        <f t="shared" si="10"/>
        <v>161.44</v>
      </c>
      <c r="Q61" s="84">
        <f t="shared" si="10"/>
        <v>13072</v>
      </c>
      <c r="R61" s="84">
        <f t="shared" si="10"/>
        <v>30860.97</v>
      </c>
      <c r="S61" s="85">
        <f t="shared" si="5"/>
        <v>236.08</v>
      </c>
    </row>
    <row r="62" spans="1:19" s="93" customFormat="1" ht="59.25" customHeight="1">
      <c r="A62" s="86"/>
      <c r="B62" s="80"/>
      <c r="C62" s="80">
        <v>750</v>
      </c>
      <c r="D62" s="81"/>
      <c r="E62" s="90" t="s">
        <v>123</v>
      </c>
      <c r="F62" s="111">
        <v>5000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>
        <v>161.44</v>
      </c>
      <c r="Q62" s="91">
        <v>13072</v>
      </c>
      <c r="R62" s="112">
        <v>6707.85</v>
      </c>
      <c r="S62" s="108">
        <f t="shared" si="5"/>
        <v>51.31</v>
      </c>
    </row>
    <row r="63" spans="1:19" s="93" customFormat="1" ht="9.75">
      <c r="A63" s="86"/>
      <c r="B63" s="80"/>
      <c r="C63" s="80">
        <v>920</v>
      </c>
      <c r="D63" s="81"/>
      <c r="E63" s="90" t="s">
        <v>205</v>
      </c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91">
        <v>0</v>
      </c>
      <c r="R63" s="112">
        <v>207.14</v>
      </c>
      <c r="S63" s="108">
        <v>0</v>
      </c>
    </row>
    <row r="64" spans="1:19" s="93" customFormat="1" ht="12" customHeight="1">
      <c r="A64" s="86"/>
      <c r="B64" s="80"/>
      <c r="C64" s="80">
        <v>970</v>
      </c>
      <c r="D64" s="81"/>
      <c r="E64" s="90" t="s">
        <v>162</v>
      </c>
      <c r="F64" s="111">
        <v>0</v>
      </c>
      <c r="G64" s="111"/>
      <c r="H64" s="111"/>
      <c r="I64" s="111"/>
      <c r="J64" s="111"/>
      <c r="K64" s="111"/>
      <c r="L64" s="111"/>
      <c r="M64" s="111">
        <v>200</v>
      </c>
      <c r="N64" s="111"/>
      <c r="O64" s="111"/>
      <c r="P64" s="111"/>
      <c r="Q64" s="91">
        <v>0</v>
      </c>
      <c r="R64" s="112">
        <v>23945.98</v>
      </c>
      <c r="S64" s="108">
        <v>0</v>
      </c>
    </row>
    <row r="65" spans="1:19" s="101" customFormat="1" ht="10.5" customHeight="1">
      <c r="A65" s="86"/>
      <c r="B65" s="98">
        <v>80104</v>
      </c>
      <c r="C65" s="98"/>
      <c r="D65" s="99"/>
      <c r="E65" s="100" t="s">
        <v>207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06">
        <f>SUM(Q66:Q70)</f>
        <v>54500</v>
      </c>
      <c r="R65" s="106">
        <f>SUM(R66:R70)</f>
        <v>35916.95</v>
      </c>
      <c r="S65" s="117">
        <f t="shared" si="5"/>
        <v>65.9</v>
      </c>
    </row>
    <row r="66" spans="1:19" s="93" customFormat="1" ht="9.75">
      <c r="A66" s="86"/>
      <c r="B66" s="80"/>
      <c r="C66" s="80">
        <v>690</v>
      </c>
      <c r="D66" s="81"/>
      <c r="E66" s="90" t="s">
        <v>208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91">
        <v>25000</v>
      </c>
      <c r="R66" s="112">
        <v>19342.4</v>
      </c>
      <c r="S66" s="92">
        <f t="shared" si="5"/>
        <v>77.37</v>
      </c>
    </row>
    <row r="67" spans="1:19" s="93" customFormat="1" ht="9.75">
      <c r="A67" s="86"/>
      <c r="B67" s="80"/>
      <c r="C67" s="80">
        <v>830</v>
      </c>
      <c r="D67" s="81"/>
      <c r="E67" s="90" t="s">
        <v>157</v>
      </c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91">
        <v>29500</v>
      </c>
      <c r="R67" s="112">
        <v>15304.8</v>
      </c>
      <c r="S67" s="92">
        <f t="shared" si="5"/>
        <v>51.88</v>
      </c>
    </row>
    <row r="68" spans="1:19" s="93" customFormat="1" ht="9.75">
      <c r="A68" s="86"/>
      <c r="B68" s="80"/>
      <c r="C68" s="80">
        <v>920</v>
      </c>
      <c r="D68" s="81"/>
      <c r="E68" s="90" t="s">
        <v>205</v>
      </c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91">
        <v>0</v>
      </c>
      <c r="R68" s="112">
        <v>63.75</v>
      </c>
      <c r="S68" s="92">
        <v>0</v>
      </c>
    </row>
    <row r="69" spans="1:19" s="93" customFormat="1" ht="19.5">
      <c r="A69" s="86"/>
      <c r="B69" s="80"/>
      <c r="C69" s="80">
        <v>960</v>
      </c>
      <c r="D69" s="81"/>
      <c r="E69" s="90" t="s">
        <v>206</v>
      </c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91">
        <v>0</v>
      </c>
      <c r="R69" s="112">
        <v>1180</v>
      </c>
      <c r="S69" s="92">
        <v>0</v>
      </c>
    </row>
    <row r="70" spans="1:19" s="93" customFormat="1" ht="9.75">
      <c r="A70" s="86"/>
      <c r="B70" s="80"/>
      <c r="C70" s="80">
        <v>970</v>
      </c>
      <c r="D70" s="81"/>
      <c r="E70" s="90" t="s">
        <v>162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91">
        <v>0</v>
      </c>
      <c r="R70" s="112">
        <v>26</v>
      </c>
      <c r="S70" s="92">
        <v>0</v>
      </c>
    </row>
    <row r="71" spans="1:19" s="93" customFormat="1" ht="12" customHeight="1">
      <c r="A71" s="86"/>
      <c r="B71" s="109">
        <v>80110</v>
      </c>
      <c r="C71" s="80"/>
      <c r="D71" s="81"/>
      <c r="E71" s="88" t="s">
        <v>209</v>
      </c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8">
        <f>SUM(Q72:Q75)</f>
        <v>0</v>
      </c>
      <c r="R71" s="118">
        <f>SUM(R72:R75)</f>
        <v>2054.2</v>
      </c>
      <c r="S71" s="117">
        <v>0</v>
      </c>
    </row>
    <row r="72" spans="1:19" s="93" customFormat="1" ht="60.75" customHeight="1">
      <c r="A72" s="86"/>
      <c r="B72" s="109"/>
      <c r="C72" s="80">
        <v>750</v>
      </c>
      <c r="D72" s="81"/>
      <c r="E72" s="90" t="s">
        <v>123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83">
        <v>0</v>
      </c>
      <c r="R72" s="83">
        <v>1620</v>
      </c>
      <c r="S72" s="108">
        <v>0</v>
      </c>
    </row>
    <row r="73" spans="1:19" s="93" customFormat="1" ht="12" customHeight="1">
      <c r="A73" s="86"/>
      <c r="B73" s="109"/>
      <c r="C73" s="80">
        <v>920</v>
      </c>
      <c r="D73" s="81"/>
      <c r="E73" s="90" t="s">
        <v>205</v>
      </c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91">
        <v>0</v>
      </c>
      <c r="R73" s="112">
        <v>136.2</v>
      </c>
      <c r="S73" s="108">
        <v>0</v>
      </c>
    </row>
    <row r="74" spans="1:19" s="93" customFormat="1" ht="18.75" customHeight="1">
      <c r="A74" s="86"/>
      <c r="B74" s="109"/>
      <c r="C74" s="80">
        <v>960</v>
      </c>
      <c r="D74" s="81"/>
      <c r="E74" s="90" t="s">
        <v>206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91">
        <v>0</v>
      </c>
      <c r="R74" s="112">
        <v>200</v>
      </c>
      <c r="S74" s="108">
        <v>0</v>
      </c>
    </row>
    <row r="75" spans="1:19" s="93" customFormat="1" ht="10.5" customHeight="1">
      <c r="A75" s="86"/>
      <c r="B75" s="109"/>
      <c r="C75" s="80">
        <v>970</v>
      </c>
      <c r="D75" s="81"/>
      <c r="E75" s="90" t="s">
        <v>162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91">
        <v>0</v>
      </c>
      <c r="R75" s="112">
        <v>98</v>
      </c>
      <c r="S75" s="108">
        <v>0</v>
      </c>
    </row>
    <row r="76" spans="1:19" s="93" customFormat="1" ht="18.75" hidden="1">
      <c r="A76" s="86"/>
      <c r="B76" s="109">
        <v>80114</v>
      </c>
      <c r="C76" s="80"/>
      <c r="D76" s="81"/>
      <c r="E76" s="88" t="s">
        <v>210</v>
      </c>
      <c r="F76" s="111"/>
      <c r="G76" s="111"/>
      <c r="H76" s="111"/>
      <c r="I76" s="111"/>
      <c r="J76" s="111"/>
      <c r="K76" s="111"/>
      <c r="L76" s="111"/>
      <c r="M76" s="119"/>
      <c r="N76" s="111"/>
      <c r="O76" s="111"/>
      <c r="P76" s="111"/>
      <c r="Q76" s="84">
        <f>SUM(Q77:Q77)</f>
        <v>348</v>
      </c>
      <c r="R76" s="84">
        <f>SUM(R77:R77)</f>
        <v>356</v>
      </c>
      <c r="S76" s="85">
        <f>ROUND((R76/Q76)*100,2)</f>
        <v>102.3</v>
      </c>
    </row>
    <row r="77" spans="1:19" s="93" customFormat="1" ht="6" customHeight="1" hidden="1">
      <c r="A77" s="86"/>
      <c r="B77" s="109"/>
      <c r="C77" s="80">
        <v>920</v>
      </c>
      <c r="D77" s="81"/>
      <c r="E77" s="90" t="s">
        <v>205</v>
      </c>
      <c r="F77" s="111"/>
      <c r="G77" s="111"/>
      <c r="H77" s="111"/>
      <c r="I77" s="111"/>
      <c r="J77" s="111"/>
      <c r="K77" s="111"/>
      <c r="L77" s="111"/>
      <c r="M77" s="119"/>
      <c r="N77" s="111"/>
      <c r="O77" s="111"/>
      <c r="P77" s="111"/>
      <c r="Q77" s="91">
        <v>348</v>
      </c>
      <c r="R77" s="91">
        <v>356</v>
      </c>
      <c r="S77" s="92">
        <f>ROUND((R77/Q77)*100,2)</f>
        <v>102.3</v>
      </c>
    </row>
    <row r="78" spans="1:19" s="107" customFormat="1" ht="11.25" customHeight="1">
      <c r="A78" s="102">
        <v>852</v>
      </c>
      <c r="B78" s="103"/>
      <c r="C78" s="103"/>
      <c r="D78" s="104"/>
      <c r="E78" s="105" t="s">
        <v>107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06">
        <f>SUM(Q79,Q82,Q85)</f>
        <v>10000</v>
      </c>
      <c r="R78" s="106">
        <f>SUM(R79,R82,R85)</f>
        <v>9573.55</v>
      </c>
      <c r="S78" s="117">
        <f>ROUND((R78/Q78)*100,2)</f>
        <v>95.74</v>
      </c>
    </row>
    <row r="79" spans="1:19" s="107" customFormat="1" ht="38.25" customHeight="1">
      <c r="A79" s="102"/>
      <c r="B79" s="103">
        <v>85212</v>
      </c>
      <c r="C79" s="103"/>
      <c r="D79" s="104"/>
      <c r="E79" s="88" t="s">
        <v>211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06">
        <f>SUM(Q80,Q81)</f>
        <v>0</v>
      </c>
      <c r="R79" s="106">
        <f>SUM(R80,R81)</f>
        <v>38.02</v>
      </c>
      <c r="S79" s="117">
        <v>0</v>
      </c>
    </row>
    <row r="80" spans="1:19" s="107" customFormat="1" ht="12" customHeight="1">
      <c r="A80" s="102"/>
      <c r="B80" s="103"/>
      <c r="C80" s="80">
        <v>920</v>
      </c>
      <c r="D80" s="104"/>
      <c r="E80" s="90" t="s">
        <v>205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83">
        <v>0</v>
      </c>
      <c r="R80" s="83">
        <v>0.02</v>
      </c>
      <c r="S80" s="108">
        <v>0</v>
      </c>
    </row>
    <row r="81" spans="1:19" s="93" customFormat="1" ht="41.25" customHeight="1">
      <c r="A81" s="86"/>
      <c r="B81" s="80"/>
      <c r="C81" s="80">
        <v>2360</v>
      </c>
      <c r="D81" s="81"/>
      <c r="E81" s="90" t="s">
        <v>283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91">
        <v>0</v>
      </c>
      <c r="R81" s="91">
        <v>38</v>
      </c>
      <c r="S81" s="108">
        <v>0</v>
      </c>
    </row>
    <row r="82" spans="1:19" s="123" customFormat="1" ht="9">
      <c r="A82" s="121"/>
      <c r="B82" s="109">
        <v>85219</v>
      </c>
      <c r="C82" s="109"/>
      <c r="D82" s="122"/>
      <c r="E82" s="88" t="s">
        <v>117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8">
        <f>SUM(Q83,Q84)</f>
        <v>0</v>
      </c>
      <c r="R82" s="118">
        <f>SUM(R83:R84)</f>
        <v>99.56</v>
      </c>
      <c r="S82" s="117">
        <v>0</v>
      </c>
    </row>
    <row r="83" spans="1:19" s="107" customFormat="1" ht="9.75">
      <c r="A83" s="102"/>
      <c r="B83" s="103"/>
      <c r="C83" s="80">
        <v>920</v>
      </c>
      <c r="D83" s="104"/>
      <c r="E83" s="90" t="s">
        <v>205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83">
        <v>0</v>
      </c>
      <c r="R83" s="83">
        <v>80.56</v>
      </c>
      <c r="S83" s="108">
        <v>0</v>
      </c>
    </row>
    <row r="84" spans="1:19" s="107" customFormat="1" ht="9.75">
      <c r="A84" s="102"/>
      <c r="B84" s="103"/>
      <c r="C84" s="80">
        <v>970</v>
      </c>
      <c r="D84" s="104"/>
      <c r="E84" s="90" t="s">
        <v>125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83">
        <v>0</v>
      </c>
      <c r="R84" s="83">
        <v>19</v>
      </c>
      <c r="S84" s="108">
        <v>0</v>
      </c>
    </row>
    <row r="85" spans="1:19" s="101" customFormat="1" ht="18">
      <c r="A85" s="86"/>
      <c r="B85" s="98">
        <v>85228</v>
      </c>
      <c r="C85" s="98"/>
      <c r="D85" s="99"/>
      <c r="E85" s="100" t="s">
        <v>108</v>
      </c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89">
        <f>SUM(Q86:Q87)</f>
        <v>10000</v>
      </c>
      <c r="R85" s="89">
        <f>SUM(R86:R87)</f>
        <v>9435.97</v>
      </c>
      <c r="S85" s="124">
        <f>ROUND((R85/Q85)*100,2)</f>
        <v>94.36</v>
      </c>
    </row>
    <row r="86" spans="1:19" s="93" customFormat="1" ht="9.75">
      <c r="A86" s="86"/>
      <c r="B86" s="80"/>
      <c r="C86" s="80">
        <v>830</v>
      </c>
      <c r="D86" s="81"/>
      <c r="E86" s="90" t="s">
        <v>212</v>
      </c>
      <c r="F86" s="111"/>
      <c r="G86" s="111"/>
      <c r="H86" s="111"/>
      <c r="I86" s="111"/>
      <c r="J86" s="111"/>
      <c r="K86" s="111"/>
      <c r="L86" s="111"/>
      <c r="M86" s="119"/>
      <c r="N86" s="111"/>
      <c r="O86" s="111"/>
      <c r="P86" s="111"/>
      <c r="Q86" s="91">
        <v>10000</v>
      </c>
      <c r="R86" s="112">
        <v>6002.2</v>
      </c>
      <c r="S86" s="92">
        <f>ROUND((R86/Q86)*100,2)</f>
        <v>60.02</v>
      </c>
    </row>
    <row r="87" spans="1:19" s="93" customFormat="1" ht="9.75">
      <c r="A87" s="86"/>
      <c r="B87" s="80"/>
      <c r="C87" s="80">
        <v>970</v>
      </c>
      <c r="D87" s="81"/>
      <c r="E87" s="90" t="s">
        <v>125</v>
      </c>
      <c r="F87" s="111"/>
      <c r="G87" s="111"/>
      <c r="H87" s="111"/>
      <c r="I87" s="111"/>
      <c r="J87" s="111"/>
      <c r="K87" s="111"/>
      <c r="L87" s="111"/>
      <c r="M87" s="119"/>
      <c r="N87" s="111"/>
      <c r="O87" s="111"/>
      <c r="P87" s="111"/>
      <c r="Q87" s="91">
        <v>0</v>
      </c>
      <c r="R87" s="112">
        <v>3433.77</v>
      </c>
      <c r="S87" s="92">
        <v>0</v>
      </c>
    </row>
    <row r="88" spans="1:19" s="93" customFormat="1" ht="18.75">
      <c r="A88" s="121">
        <v>853</v>
      </c>
      <c r="B88" s="80"/>
      <c r="C88" s="80"/>
      <c r="D88" s="81"/>
      <c r="E88" s="82" t="s">
        <v>120</v>
      </c>
      <c r="F88" s="119">
        <f aca="true" t="shared" si="11" ref="F88:P88">SUM(F89)</f>
        <v>5000</v>
      </c>
      <c r="G88" s="119">
        <f t="shared" si="11"/>
        <v>0</v>
      </c>
      <c r="H88" s="119">
        <f t="shared" si="11"/>
        <v>0</v>
      </c>
      <c r="I88" s="119">
        <f t="shared" si="11"/>
        <v>0</v>
      </c>
      <c r="J88" s="119">
        <f t="shared" si="11"/>
        <v>0</v>
      </c>
      <c r="K88" s="119">
        <f t="shared" si="11"/>
        <v>0</v>
      </c>
      <c r="L88" s="119">
        <f t="shared" si="11"/>
        <v>0</v>
      </c>
      <c r="M88" s="119">
        <f t="shared" si="11"/>
        <v>0</v>
      </c>
      <c r="N88" s="119">
        <f t="shared" si="11"/>
        <v>0</v>
      </c>
      <c r="O88" s="119">
        <f t="shared" si="11"/>
        <v>0</v>
      </c>
      <c r="P88" s="119">
        <f t="shared" si="11"/>
        <v>1500</v>
      </c>
      <c r="Q88" s="84">
        <f>SUM(Q89:Q89)</f>
        <v>0</v>
      </c>
      <c r="R88" s="84">
        <f>SUM(R89:R89)</f>
        <v>18472.6</v>
      </c>
      <c r="S88" s="85">
        <v>0</v>
      </c>
    </row>
    <row r="89" spans="1:19" s="101" customFormat="1" ht="14.25" customHeight="1">
      <c r="A89" s="86"/>
      <c r="B89" s="98">
        <v>85333</v>
      </c>
      <c r="C89" s="98"/>
      <c r="D89" s="99"/>
      <c r="E89" s="100" t="s">
        <v>146</v>
      </c>
      <c r="F89" s="110">
        <f aca="true" t="shared" si="12" ref="F89:Q89">SUM(F90:F90)</f>
        <v>5000</v>
      </c>
      <c r="G89" s="110">
        <f t="shared" si="12"/>
        <v>0</v>
      </c>
      <c r="H89" s="110">
        <f t="shared" si="12"/>
        <v>0</v>
      </c>
      <c r="I89" s="110">
        <f t="shared" si="12"/>
        <v>0</v>
      </c>
      <c r="J89" s="110">
        <f t="shared" si="12"/>
        <v>0</v>
      </c>
      <c r="K89" s="110">
        <f t="shared" si="12"/>
        <v>0</v>
      </c>
      <c r="L89" s="110">
        <f t="shared" si="12"/>
        <v>0</v>
      </c>
      <c r="M89" s="110">
        <f t="shared" si="12"/>
        <v>0</v>
      </c>
      <c r="N89" s="110">
        <f t="shared" si="12"/>
        <v>0</v>
      </c>
      <c r="O89" s="110">
        <f t="shared" si="12"/>
        <v>0</v>
      </c>
      <c r="P89" s="110">
        <f t="shared" si="12"/>
        <v>1500</v>
      </c>
      <c r="Q89" s="84">
        <f t="shared" si="12"/>
        <v>0</v>
      </c>
      <c r="R89" s="110">
        <f>SUM(R90)</f>
        <v>18472.6</v>
      </c>
      <c r="S89" s="85">
        <v>0</v>
      </c>
    </row>
    <row r="90" spans="1:19" s="93" customFormat="1" ht="9.75">
      <c r="A90" s="86"/>
      <c r="B90" s="80"/>
      <c r="C90" s="80">
        <v>970</v>
      </c>
      <c r="D90" s="81"/>
      <c r="E90" s="90" t="s">
        <v>162</v>
      </c>
      <c r="F90" s="111">
        <v>5000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>
        <v>1500</v>
      </c>
      <c r="Q90" s="91">
        <v>0</v>
      </c>
      <c r="R90" s="112">
        <v>18472.6</v>
      </c>
      <c r="S90" s="92">
        <v>0</v>
      </c>
    </row>
    <row r="91" spans="1:19" s="97" customFormat="1" ht="10.5" customHeight="1">
      <c r="A91" s="94">
        <v>854</v>
      </c>
      <c r="B91" s="95"/>
      <c r="C91" s="95"/>
      <c r="D91" s="96"/>
      <c r="E91" s="82" t="s">
        <v>109</v>
      </c>
      <c r="F91" s="113" t="e">
        <f>SUM(F92,#REF!)</f>
        <v>#REF!</v>
      </c>
      <c r="G91" s="113" t="e">
        <f>SUM(G92,#REF!)</f>
        <v>#REF!</v>
      </c>
      <c r="H91" s="113" t="e">
        <f>SUM(H92,#REF!)</f>
        <v>#REF!</v>
      </c>
      <c r="I91" s="113" t="e">
        <f>SUM(I92,#REF!)</f>
        <v>#REF!</v>
      </c>
      <c r="J91" s="113" t="e">
        <f>SUM(J92,#REF!)</f>
        <v>#REF!</v>
      </c>
      <c r="K91" s="113" t="e">
        <f>SUM(K92,#REF!)</f>
        <v>#REF!</v>
      </c>
      <c r="L91" s="113" t="e">
        <f>SUM(L92,#REF!)</f>
        <v>#REF!</v>
      </c>
      <c r="M91" s="113" t="e">
        <f>SUM(M92,#REF!)</f>
        <v>#REF!</v>
      </c>
      <c r="N91" s="113" t="e">
        <f>SUM(N92,#REF!)</f>
        <v>#REF!</v>
      </c>
      <c r="O91" s="113" t="e">
        <f>SUM(O92,#REF!)</f>
        <v>#REF!</v>
      </c>
      <c r="P91" s="113" t="e">
        <f>SUM(P92,#REF!)</f>
        <v>#REF!</v>
      </c>
      <c r="Q91" s="84">
        <f>SUM(Q92:Q92)</f>
        <v>34400</v>
      </c>
      <c r="R91" s="84">
        <f>SUM(R92:R92)</f>
        <v>17344.4</v>
      </c>
      <c r="S91" s="85">
        <f>ROUND((R91/Q91)*100,2)</f>
        <v>50.42</v>
      </c>
    </row>
    <row r="92" spans="1:19" s="101" customFormat="1" ht="10.5" customHeight="1">
      <c r="A92" s="86"/>
      <c r="B92" s="98">
        <v>85401</v>
      </c>
      <c r="C92" s="98"/>
      <c r="D92" s="99"/>
      <c r="E92" s="100" t="s">
        <v>110</v>
      </c>
      <c r="F92" s="110">
        <f aca="true" t="shared" si="13" ref="F92:P92">SUM(F93:F93)</f>
        <v>45000</v>
      </c>
      <c r="G92" s="110">
        <f t="shared" si="13"/>
        <v>0</v>
      </c>
      <c r="H92" s="110">
        <f t="shared" si="13"/>
        <v>20000</v>
      </c>
      <c r="I92" s="110">
        <f t="shared" si="13"/>
        <v>0</v>
      </c>
      <c r="J92" s="110">
        <f t="shared" si="13"/>
        <v>0</v>
      </c>
      <c r="K92" s="110">
        <f t="shared" si="13"/>
        <v>0</v>
      </c>
      <c r="L92" s="110">
        <f t="shared" si="13"/>
        <v>0</v>
      </c>
      <c r="M92" s="110">
        <f t="shared" si="13"/>
        <v>0</v>
      </c>
      <c r="N92" s="110">
        <f t="shared" si="13"/>
        <v>0</v>
      </c>
      <c r="O92" s="110">
        <f t="shared" si="13"/>
        <v>0</v>
      </c>
      <c r="P92" s="110">
        <f t="shared" si="13"/>
        <v>1818</v>
      </c>
      <c r="Q92" s="84">
        <f>SUM(Q93:Q93)</f>
        <v>34400</v>
      </c>
      <c r="R92" s="84">
        <f>SUM(R93:R93)</f>
        <v>17344.4</v>
      </c>
      <c r="S92" s="85">
        <f>ROUND((R92/Q92)*100,2)</f>
        <v>50.42</v>
      </c>
    </row>
    <row r="93" spans="1:19" s="93" customFormat="1" ht="10.5" customHeight="1">
      <c r="A93" s="86"/>
      <c r="B93" s="80"/>
      <c r="C93" s="80">
        <v>830</v>
      </c>
      <c r="D93" s="81"/>
      <c r="E93" s="90" t="s">
        <v>156</v>
      </c>
      <c r="F93" s="111">
        <v>45000</v>
      </c>
      <c r="G93" s="111"/>
      <c r="H93" s="111">
        <v>20000</v>
      </c>
      <c r="I93" s="111"/>
      <c r="J93" s="111"/>
      <c r="K93" s="111"/>
      <c r="L93" s="111"/>
      <c r="M93" s="111"/>
      <c r="N93" s="111"/>
      <c r="O93" s="111"/>
      <c r="P93" s="111">
        <v>1818</v>
      </c>
      <c r="Q93" s="91">
        <v>34400</v>
      </c>
      <c r="R93" s="112">
        <v>17344.4</v>
      </c>
      <c r="S93" s="92">
        <f>ROUND((R93/Q93)*100,2)</f>
        <v>50.42</v>
      </c>
    </row>
    <row r="94" spans="1:19" s="97" customFormat="1" ht="18" customHeight="1">
      <c r="A94" s="94">
        <v>900</v>
      </c>
      <c r="B94" s="95"/>
      <c r="C94" s="95"/>
      <c r="D94" s="96"/>
      <c r="E94" s="82" t="s">
        <v>121</v>
      </c>
      <c r="F94" s="113" t="e">
        <f>SUM(F95,#REF!)</f>
        <v>#REF!</v>
      </c>
      <c r="G94" s="113" t="e">
        <f>SUM(G95,#REF!)</f>
        <v>#REF!</v>
      </c>
      <c r="H94" s="113" t="e">
        <f>SUM(H95,#REF!)</f>
        <v>#REF!</v>
      </c>
      <c r="I94" s="113" t="e">
        <f>SUM(I95,#REF!)</f>
        <v>#REF!</v>
      </c>
      <c r="J94" s="113" t="e">
        <f>SUM(J95,#REF!)</f>
        <v>#REF!</v>
      </c>
      <c r="K94" s="113" t="e">
        <f>SUM(K95,#REF!)</f>
        <v>#REF!</v>
      </c>
      <c r="L94" s="113" t="e">
        <f>SUM(L95,#REF!)</f>
        <v>#REF!</v>
      </c>
      <c r="M94" s="113" t="e">
        <f>SUM(M95,#REF!)</f>
        <v>#REF!</v>
      </c>
      <c r="N94" s="113" t="e">
        <f>SUM(N95,#REF!)</f>
        <v>#REF!</v>
      </c>
      <c r="O94" s="113" t="e">
        <f>SUM(O95,#REF!)</f>
        <v>#REF!</v>
      </c>
      <c r="P94" s="113" t="e">
        <f>SUM(P95,#REF!)</f>
        <v>#REF!</v>
      </c>
      <c r="Q94" s="84">
        <f>SUM(Q95,Q98)</f>
        <v>16475</v>
      </c>
      <c r="R94" s="84">
        <f>SUM(R95,R98)</f>
        <v>16688.13</v>
      </c>
      <c r="S94" s="85">
        <f>ROUND((R94/Q94)*100,2)</f>
        <v>101.29</v>
      </c>
    </row>
    <row r="95" spans="1:19" s="101" customFormat="1" ht="10.5" customHeight="1">
      <c r="A95" s="86"/>
      <c r="B95" s="98">
        <v>90004</v>
      </c>
      <c r="C95" s="98"/>
      <c r="D95" s="99"/>
      <c r="E95" s="100" t="s">
        <v>318</v>
      </c>
      <c r="F95" s="110">
        <f aca="true" t="shared" si="14" ref="F95:P95">SUM(F96:F96)</f>
        <v>45000</v>
      </c>
      <c r="G95" s="110">
        <f t="shared" si="14"/>
        <v>0</v>
      </c>
      <c r="H95" s="110">
        <f t="shared" si="14"/>
        <v>20000</v>
      </c>
      <c r="I95" s="110">
        <f t="shared" si="14"/>
        <v>0</v>
      </c>
      <c r="J95" s="110">
        <f t="shared" si="14"/>
        <v>0</v>
      </c>
      <c r="K95" s="110">
        <f t="shared" si="14"/>
        <v>0</v>
      </c>
      <c r="L95" s="110">
        <f t="shared" si="14"/>
        <v>0</v>
      </c>
      <c r="M95" s="110">
        <f t="shared" si="14"/>
        <v>0</v>
      </c>
      <c r="N95" s="110">
        <f t="shared" si="14"/>
        <v>0</v>
      </c>
      <c r="O95" s="110">
        <f t="shared" si="14"/>
        <v>0</v>
      </c>
      <c r="P95" s="110">
        <f t="shared" si="14"/>
        <v>1818</v>
      </c>
      <c r="Q95" s="84">
        <f>SUM(Q96:Q97)</f>
        <v>0</v>
      </c>
      <c r="R95" s="84">
        <f>SUM(R96:R97)</f>
        <v>212.72000000000003</v>
      </c>
      <c r="S95" s="85">
        <v>0</v>
      </c>
    </row>
    <row r="96" spans="1:19" s="93" customFormat="1" ht="10.5" customHeight="1">
      <c r="A96" s="86"/>
      <c r="B96" s="80"/>
      <c r="C96" s="80">
        <v>830</v>
      </c>
      <c r="D96" s="81"/>
      <c r="E96" s="90" t="s">
        <v>157</v>
      </c>
      <c r="F96" s="111">
        <v>45000</v>
      </c>
      <c r="G96" s="111"/>
      <c r="H96" s="111">
        <v>20000</v>
      </c>
      <c r="I96" s="111"/>
      <c r="J96" s="111"/>
      <c r="K96" s="111"/>
      <c r="L96" s="111"/>
      <c r="M96" s="111"/>
      <c r="N96" s="111"/>
      <c r="O96" s="111"/>
      <c r="P96" s="111">
        <v>1818</v>
      </c>
      <c r="Q96" s="91">
        <v>0</v>
      </c>
      <c r="R96" s="112">
        <v>157.52</v>
      </c>
      <c r="S96" s="92">
        <v>0</v>
      </c>
    </row>
    <row r="97" spans="1:19" s="93" customFormat="1" ht="10.5" customHeight="1">
      <c r="A97" s="86"/>
      <c r="B97" s="80"/>
      <c r="C97" s="80">
        <v>920</v>
      </c>
      <c r="D97" s="81"/>
      <c r="E97" s="90" t="s">
        <v>205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91">
        <v>0</v>
      </c>
      <c r="R97" s="112">
        <v>55.2</v>
      </c>
      <c r="S97" s="92">
        <v>0</v>
      </c>
    </row>
    <row r="98" spans="1:19" s="101" customFormat="1" ht="10.5" customHeight="1">
      <c r="A98" s="86"/>
      <c r="B98" s="98">
        <v>90095</v>
      </c>
      <c r="C98" s="98"/>
      <c r="D98" s="99"/>
      <c r="E98" s="100" t="s">
        <v>97</v>
      </c>
      <c r="F98" s="110">
        <f aca="true" t="shared" si="15" ref="F98:P98">SUM(F99:F99)</f>
        <v>45000</v>
      </c>
      <c r="G98" s="110">
        <f t="shared" si="15"/>
        <v>0</v>
      </c>
      <c r="H98" s="110">
        <f t="shared" si="15"/>
        <v>20000</v>
      </c>
      <c r="I98" s="110">
        <f t="shared" si="15"/>
        <v>0</v>
      </c>
      <c r="J98" s="110">
        <f t="shared" si="15"/>
        <v>0</v>
      </c>
      <c r="K98" s="110">
        <f t="shared" si="15"/>
        <v>0</v>
      </c>
      <c r="L98" s="110">
        <f t="shared" si="15"/>
        <v>0</v>
      </c>
      <c r="M98" s="110">
        <f t="shared" si="15"/>
        <v>0</v>
      </c>
      <c r="N98" s="110">
        <f t="shared" si="15"/>
        <v>0</v>
      </c>
      <c r="O98" s="110">
        <f t="shared" si="15"/>
        <v>0</v>
      </c>
      <c r="P98" s="110">
        <f t="shared" si="15"/>
        <v>1818</v>
      </c>
      <c r="Q98" s="84">
        <f>SUM(Q99)</f>
        <v>16475</v>
      </c>
      <c r="R98" s="84">
        <f>SUM(R99)</f>
        <v>16475.41</v>
      </c>
      <c r="S98" s="85">
        <f>ROUND((R98/Q98)*100,2)</f>
        <v>100</v>
      </c>
    </row>
    <row r="99" spans="1:19" s="93" customFormat="1" ht="19.5" customHeight="1">
      <c r="A99" s="86"/>
      <c r="B99" s="80"/>
      <c r="C99" s="80">
        <v>870</v>
      </c>
      <c r="D99" s="81"/>
      <c r="E99" s="90" t="s">
        <v>187</v>
      </c>
      <c r="F99" s="111">
        <v>45000</v>
      </c>
      <c r="G99" s="111"/>
      <c r="H99" s="111">
        <v>20000</v>
      </c>
      <c r="I99" s="111"/>
      <c r="J99" s="111"/>
      <c r="K99" s="111"/>
      <c r="L99" s="111"/>
      <c r="M99" s="111"/>
      <c r="N99" s="111"/>
      <c r="O99" s="111"/>
      <c r="P99" s="111">
        <v>1818</v>
      </c>
      <c r="Q99" s="91">
        <v>16475</v>
      </c>
      <c r="R99" s="112">
        <v>16475.41</v>
      </c>
      <c r="S99" s="92">
        <f>ROUND((R99/Q99)*100,2)</f>
        <v>100</v>
      </c>
    </row>
    <row r="100" spans="1:19" s="127" customFormat="1" ht="11.25">
      <c r="A100" s="435" t="s">
        <v>213</v>
      </c>
      <c r="B100" s="436"/>
      <c r="C100" s="436"/>
      <c r="D100" s="436"/>
      <c r="E100" s="436"/>
      <c r="F100" s="125" t="e">
        <f>SUM(F12,F18,F24,#REF!,F27,F57,F60,#REF!,F91,#REF!)</f>
        <v>#REF!</v>
      </c>
      <c r="G100" s="125" t="e">
        <f>SUM(G12,G18,G24,#REF!,G27,G57,G60,#REF!,G91,#REF!)</f>
        <v>#REF!</v>
      </c>
      <c r="H100" s="125" t="e">
        <f>SUM(H12,H18,H24,#REF!,H27,H57,H60,#REF!,H91,#REF!)</f>
        <v>#REF!</v>
      </c>
      <c r="I100" s="125" t="e">
        <f>SUM(I12,I18,I24,#REF!,I27,I57,I60,#REF!,I91,#REF!)</f>
        <v>#REF!</v>
      </c>
      <c r="J100" s="125" t="e">
        <f>SUM(J12,J18,J24,#REF!,J27,J57,J60,#REF!,J91,#REF!)</f>
        <v>#REF!</v>
      </c>
      <c r="K100" s="125" t="e">
        <f>SUM(K12,K18,K24,#REF!,K27,K57,K60,#REF!,K91,#REF!)</f>
        <v>#REF!</v>
      </c>
      <c r="L100" s="125" t="e">
        <f>SUM(L12,L18,L24,#REF!,L27,L57,L60,#REF!,L91,#REF!)</f>
        <v>#REF!</v>
      </c>
      <c r="M100" s="125" t="e">
        <f>SUM(M12,M18,M24,#REF!,M27,M57,M60,#REF!,M91,#REF!)</f>
        <v>#REF!</v>
      </c>
      <c r="N100" s="125" t="e">
        <f>SUM(N12,N18,N24,#REF!,N27,N57,N60,#REF!,N91,#REF!)</f>
        <v>#REF!</v>
      </c>
      <c r="O100" s="125" t="e">
        <f>SUM(O12,O18,O24,#REF!,O27,O57,O60,#REF!,O91,#REF!)</f>
        <v>#REF!</v>
      </c>
      <c r="P100" s="125" t="e">
        <f>SUM(P12,P18,P24,#REF!,P27,P57,P60,#REF!,P91,#REF!)</f>
        <v>#REF!</v>
      </c>
      <c r="Q100" s="125">
        <f>SUM(Q7,Q12,Q18,Q24,Q29,Q57,Q60,Q78,Q91,Q88,Q94)</f>
        <v>2713449</v>
      </c>
      <c r="R100" s="125">
        <f>SUM(R7,R12,R18,R24,R29,R57,R60,R78,R91,R88,R94)</f>
        <v>1544551.5599999998</v>
      </c>
      <c r="S100" s="126">
        <f>ROUND((R100/Q100)*100,2)</f>
        <v>56.92</v>
      </c>
    </row>
    <row r="101" spans="1:19" s="127" customFormat="1" ht="11.25">
      <c r="A101" s="128" t="s">
        <v>111</v>
      </c>
      <c r="B101" s="129"/>
      <c r="C101" s="130"/>
      <c r="D101" s="131"/>
      <c r="E101" s="131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3"/>
      <c r="R101" s="132"/>
      <c r="S101" s="134"/>
    </row>
    <row r="102" spans="1:19" s="116" customFormat="1" ht="9">
      <c r="A102" s="102">
        <v>758</v>
      </c>
      <c r="B102" s="135"/>
      <c r="C102" s="136"/>
      <c r="D102" s="137"/>
      <c r="E102" s="105" t="s">
        <v>103</v>
      </c>
      <c r="F102" s="84" t="e">
        <f>SUM(F103,#REF!,F105)</f>
        <v>#REF!</v>
      </c>
      <c r="G102" s="84" t="e">
        <f>SUM(G103,#REF!,G105)</f>
        <v>#REF!</v>
      </c>
      <c r="H102" s="84" t="e">
        <f>SUM(H103,#REF!,H105)</f>
        <v>#REF!</v>
      </c>
      <c r="I102" s="84" t="e">
        <f>SUM(I103,#REF!,I105)</f>
        <v>#REF!</v>
      </c>
      <c r="J102" s="84" t="e">
        <f>SUM(J103,#REF!,J105)</f>
        <v>#REF!</v>
      </c>
      <c r="K102" s="84" t="e">
        <f>SUM(K103,#REF!,K105)</f>
        <v>#REF!</v>
      </c>
      <c r="L102" s="84" t="e">
        <f>SUM(L103,#REF!,L105)</f>
        <v>#REF!</v>
      </c>
      <c r="M102" s="84" t="e">
        <f>SUM(M103,#REF!,M105)</f>
        <v>#REF!</v>
      </c>
      <c r="N102" s="84" t="e">
        <f>SUM(N103,#REF!,N105)</f>
        <v>#REF!</v>
      </c>
      <c r="O102" s="84" t="e">
        <f>SUM(O103,#REF!,O105)</f>
        <v>#REF!</v>
      </c>
      <c r="P102" s="84" t="e">
        <f>SUM(P103,#REF!,P105)</f>
        <v>#REF!</v>
      </c>
      <c r="Q102" s="84">
        <f>SUM(Q103,Q105,Q107)</f>
        <v>6219833</v>
      </c>
      <c r="R102" s="84">
        <f>SUM(R103,R105,R107)</f>
        <v>3528410</v>
      </c>
      <c r="S102" s="85">
        <f aca="true" t="shared" si="16" ref="S102:S109">ROUND((R102/Q102)*100,2)</f>
        <v>56.73</v>
      </c>
    </row>
    <row r="103" spans="1:19" s="101" customFormat="1" ht="18.75" customHeight="1">
      <c r="A103" s="86"/>
      <c r="B103" s="98">
        <v>75801</v>
      </c>
      <c r="C103" s="98"/>
      <c r="D103" s="99"/>
      <c r="E103" s="100" t="s">
        <v>112</v>
      </c>
      <c r="F103" s="89">
        <f aca="true" t="shared" si="17" ref="F103:P103">SUM(F104)</f>
        <v>2802146</v>
      </c>
      <c r="G103" s="89">
        <f t="shared" si="17"/>
        <v>0</v>
      </c>
      <c r="H103" s="89">
        <f t="shared" si="17"/>
        <v>0</v>
      </c>
      <c r="I103" s="89">
        <f t="shared" si="17"/>
        <v>0</v>
      </c>
      <c r="J103" s="89">
        <f t="shared" si="17"/>
        <v>39110</v>
      </c>
      <c r="K103" s="89">
        <f t="shared" si="17"/>
        <v>0</v>
      </c>
      <c r="L103" s="89">
        <f t="shared" si="17"/>
        <v>0</v>
      </c>
      <c r="M103" s="89">
        <f t="shared" si="17"/>
        <v>1200</v>
      </c>
      <c r="N103" s="89">
        <f t="shared" si="17"/>
        <v>0</v>
      </c>
      <c r="O103" s="89">
        <f t="shared" si="17"/>
        <v>4362</v>
      </c>
      <c r="P103" s="89">
        <f t="shared" si="17"/>
        <v>0</v>
      </c>
      <c r="Q103" s="84">
        <f>SUM(Q104:Q104)</f>
        <v>3626972</v>
      </c>
      <c r="R103" s="84">
        <f>SUM(R104:R104)</f>
        <v>2231984</v>
      </c>
      <c r="S103" s="85">
        <f t="shared" si="16"/>
        <v>61.54</v>
      </c>
    </row>
    <row r="104" spans="1:19" s="93" customFormat="1" ht="9.75">
      <c r="A104" s="86"/>
      <c r="B104" s="80"/>
      <c r="C104" s="80">
        <v>2920</v>
      </c>
      <c r="D104" s="81"/>
      <c r="E104" s="90" t="s">
        <v>214</v>
      </c>
      <c r="F104" s="83">
        <v>2802146</v>
      </c>
      <c r="G104" s="83"/>
      <c r="H104" s="83"/>
      <c r="I104" s="83"/>
      <c r="J104" s="83">
        <v>39110</v>
      </c>
      <c r="K104" s="83"/>
      <c r="L104" s="83"/>
      <c r="M104" s="83">
        <v>1200</v>
      </c>
      <c r="N104" s="83"/>
      <c r="O104" s="83">
        <v>4362</v>
      </c>
      <c r="P104" s="83"/>
      <c r="Q104" s="91">
        <v>3626972</v>
      </c>
      <c r="R104" s="91">
        <v>2231984</v>
      </c>
      <c r="S104" s="92">
        <f t="shared" si="16"/>
        <v>61.54</v>
      </c>
    </row>
    <row r="105" spans="1:19" s="101" customFormat="1" ht="18">
      <c r="A105" s="86"/>
      <c r="B105" s="98">
        <v>75807</v>
      </c>
      <c r="C105" s="98"/>
      <c r="D105" s="99"/>
      <c r="E105" s="100" t="s">
        <v>215</v>
      </c>
      <c r="F105" s="89">
        <f aca="true" t="shared" si="18" ref="F105:P105">SUM(F106)</f>
        <v>111636</v>
      </c>
      <c r="G105" s="89">
        <f t="shared" si="18"/>
        <v>0</v>
      </c>
      <c r="H105" s="89">
        <f t="shared" si="18"/>
        <v>1751</v>
      </c>
      <c r="I105" s="89">
        <f t="shared" si="18"/>
        <v>0</v>
      </c>
      <c r="J105" s="89">
        <f t="shared" si="18"/>
        <v>0</v>
      </c>
      <c r="K105" s="89">
        <f t="shared" si="18"/>
        <v>0</v>
      </c>
      <c r="L105" s="89">
        <f t="shared" si="18"/>
        <v>0</v>
      </c>
      <c r="M105" s="89">
        <f t="shared" si="18"/>
        <v>2457</v>
      </c>
      <c r="N105" s="89">
        <f t="shared" si="18"/>
        <v>0</v>
      </c>
      <c r="O105" s="89">
        <f t="shared" si="18"/>
        <v>0</v>
      </c>
      <c r="P105" s="89">
        <f t="shared" si="18"/>
        <v>0</v>
      </c>
      <c r="Q105" s="84">
        <f>SUM(Q106:Q106)</f>
        <v>2565113</v>
      </c>
      <c r="R105" s="84">
        <f>SUM(R106:R106)</f>
        <v>1282554</v>
      </c>
      <c r="S105" s="85">
        <f t="shared" si="16"/>
        <v>50</v>
      </c>
    </row>
    <row r="106" spans="1:19" s="93" customFormat="1" ht="9.75">
      <c r="A106" s="86"/>
      <c r="B106" s="80"/>
      <c r="C106" s="80">
        <v>2920</v>
      </c>
      <c r="D106" s="81"/>
      <c r="E106" s="90" t="s">
        <v>214</v>
      </c>
      <c r="F106" s="83">
        <v>111636</v>
      </c>
      <c r="G106" s="83"/>
      <c r="H106" s="83">
        <v>1751</v>
      </c>
      <c r="I106" s="83"/>
      <c r="J106" s="83"/>
      <c r="K106" s="83"/>
      <c r="L106" s="83"/>
      <c r="M106" s="83">
        <v>2457</v>
      </c>
      <c r="N106" s="83"/>
      <c r="O106" s="83"/>
      <c r="P106" s="83"/>
      <c r="Q106" s="91">
        <v>2565113</v>
      </c>
      <c r="R106" s="91">
        <v>1282554</v>
      </c>
      <c r="S106" s="92">
        <f t="shared" si="16"/>
        <v>50</v>
      </c>
    </row>
    <row r="107" spans="1:19" s="101" customFormat="1" ht="18">
      <c r="A107" s="86"/>
      <c r="B107" s="98">
        <v>75831</v>
      </c>
      <c r="C107" s="98"/>
      <c r="D107" s="99"/>
      <c r="E107" s="100" t="s">
        <v>216</v>
      </c>
      <c r="F107" s="89">
        <f aca="true" t="shared" si="19" ref="F107:P107">SUM(F108)</f>
        <v>111636</v>
      </c>
      <c r="G107" s="89">
        <f t="shared" si="19"/>
        <v>0</v>
      </c>
      <c r="H107" s="89">
        <f t="shared" si="19"/>
        <v>1751</v>
      </c>
      <c r="I107" s="89">
        <f t="shared" si="19"/>
        <v>0</v>
      </c>
      <c r="J107" s="89">
        <f t="shared" si="19"/>
        <v>0</v>
      </c>
      <c r="K107" s="89">
        <f t="shared" si="19"/>
        <v>0</v>
      </c>
      <c r="L107" s="89">
        <f t="shared" si="19"/>
        <v>0</v>
      </c>
      <c r="M107" s="89">
        <f t="shared" si="19"/>
        <v>2457</v>
      </c>
      <c r="N107" s="89">
        <f t="shared" si="19"/>
        <v>0</v>
      </c>
      <c r="O107" s="89">
        <f t="shared" si="19"/>
        <v>0</v>
      </c>
      <c r="P107" s="89">
        <f t="shared" si="19"/>
        <v>0</v>
      </c>
      <c r="Q107" s="84">
        <f>SUM(Q108:Q108)</f>
        <v>27748</v>
      </c>
      <c r="R107" s="84">
        <f>SUM(R108:R108)</f>
        <v>13872</v>
      </c>
      <c r="S107" s="85">
        <f t="shared" si="16"/>
        <v>49.99</v>
      </c>
    </row>
    <row r="108" spans="1:19" s="93" customFormat="1" ht="9.75">
      <c r="A108" s="86"/>
      <c r="B108" s="80"/>
      <c r="C108" s="80">
        <v>2920</v>
      </c>
      <c r="D108" s="81"/>
      <c r="E108" s="90" t="s">
        <v>214</v>
      </c>
      <c r="F108" s="83">
        <v>111636</v>
      </c>
      <c r="G108" s="83"/>
      <c r="H108" s="83">
        <v>1751</v>
      </c>
      <c r="I108" s="83"/>
      <c r="J108" s="83"/>
      <c r="K108" s="83"/>
      <c r="L108" s="83"/>
      <c r="M108" s="83">
        <v>2457</v>
      </c>
      <c r="N108" s="83"/>
      <c r="O108" s="83"/>
      <c r="P108" s="83"/>
      <c r="Q108" s="91">
        <v>27748</v>
      </c>
      <c r="R108" s="91">
        <v>13872</v>
      </c>
      <c r="S108" s="92">
        <f t="shared" si="16"/>
        <v>49.99</v>
      </c>
    </row>
    <row r="109" spans="1:19" s="127" customFormat="1" ht="11.25">
      <c r="A109" s="453" t="s">
        <v>217</v>
      </c>
      <c r="B109" s="454"/>
      <c r="C109" s="454"/>
      <c r="D109" s="454"/>
      <c r="E109" s="455"/>
      <c r="F109" s="138" t="e">
        <f>SUM(F103,#REF!,F105)</f>
        <v>#REF!</v>
      </c>
      <c r="G109" s="138" t="e">
        <f>SUM(G103,#REF!,G105)</f>
        <v>#REF!</v>
      </c>
      <c r="H109" s="138" t="e">
        <f>SUM(H103,#REF!,H105)</f>
        <v>#REF!</v>
      </c>
      <c r="I109" s="138" t="e">
        <f>SUM(I103,#REF!,I105)</f>
        <v>#REF!</v>
      </c>
      <c r="J109" s="138" t="e">
        <f>SUM(J103,#REF!,J105)</f>
        <v>#REF!</v>
      </c>
      <c r="K109" s="138" t="e">
        <f>SUM(K103,#REF!,K105)</f>
        <v>#REF!</v>
      </c>
      <c r="L109" s="138" t="e">
        <f>SUM(L103,#REF!,L105)</f>
        <v>#REF!</v>
      </c>
      <c r="M109" s="138" t="e">
        <f>SUM(M103,#REF!,M105)</f>
        <v>#REF!</v>
      </c>
      <c r="N109" s="138" t="e">
        <f>SUM(N103,#REF!,N105)</f>
        <v>#REF!</v>
      </c>
      <c r="O109" s="138" t="e">
        <f>SUM(O103,#REF!,O105)</f>
        <v>#REF!</v>
      </c>
      <c r="P109" s="138" t="e">
        <f>SUM(P103,#REF!,P105)</f>
        <v>#REF!</v>
      </c>
      <c r="Q109" s="133">
        <f>SUM(Q102)</f>
        <v>6219833</v>
      </c>
      <c r="R109" s="133">
        <f>SUM(R102)</f>
        <v>3528410</v>
      </c>
      <c r="S109" s="134">
        <f t="shared" si="16"/>
        <v>56.73</v>
      </c>
    </row>
    <row r="110" spans="1:19" s="140" customFormat="1" ht="10.5" customHeight="1">
      <c r="A110" s="139" t="s">
        <v>113</v>
      </c>
      <c r="B110" s="129"/>
      <c r="C110" s="130"/>
      <c r="D110" s="131"/>
      <c r="E110" s="131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3"/>
      <c r="R110" s="132"/>
      <c r="S110" s="134"/>
    </row>
    <row r="111" spans="1:19" s="61" customFormat="1" ht="11.25">
      <c r="A111" s="141">
        <v>10</v>
      </c>
      <c r="B111" s="142"/>
      <c r="C111" s="142"/>
      <c r="D111" s="142"/>
      <c r="E111" s="82" t="s">
        <v>94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84">
        <f>SUM(Q112,)</f>
        <v>4663</v>
      </c>
      <c r="R111" s="84">
        <f>SUM(R112)</f>
        <v>4662.33</v>
      </c>
      <c r="S111" s="85">
        <f>ROUND((R111/Q111)*100,2)</f>
        <v>99.99</v>
      </c>
    </row>
    <row r="112" spans="1:19" s="61" customFormat="1" ht="9.75">
      <c r="A112" s="86"/>
      <c r="B112" s="143">
        <v>1095</v>
      </c>
      <c r="C112" s="98"/>
      <c r="D112" s="99"/>
      <c r="E112" s="88" t="s">
        <v>97</v>
      </c>
      <c r="F112" s="89">
        <f aca="true" t="shared" si="20" ref="F112:R112">SUM(F113:F113)</f>
        <v>140000</v>
      </c>
      <c r="G112" s="89">
        <f t="shared" si="20"/>
        <v>0</v>
      </c>
      <c r="H112" s="89">
        <f t="shared" si="20"/>
        <v>0</v>
      </c>
      <c r="I112" s="89">
        <f t="shared" si="20"/>
        <v>0</v>
      </c>
      <c r="J112" s="89">
        <f t="shared" si="20"/>
        <v>0</v>
      </c>
      <c r="K112" s="89">
        <f t="shared" si="20"/>
        <v>0</v>
      </c>
      <c r="L112" s="89">
        <f t="shared" si="20"/>
        <v>0</v>
      </c>
      <c r="M112" s="89">
        <f t="shared" si="20"/>
        <v>0</v>
      </c>
      <c r="N112" s="89">
        <f t="shared" si="20"/>
        <v>0</v>
      </c>
      <c r="O112" s="89">
        <f t="shared" si="20"/>
        <v>0</v>
      </c>
      <c r="P112" s="89">
        <f t="shared" si="20"/>
        <v>0</v>
      </c>
      <c r="Q112" s="84">
        <f t="shared" si="20"/>
        <v>4663</v>
      </c>
      <c r="R112" s="89">
        <f t="shared" si="20"/>
        <v>4662.33</v>
      </c>
      <c r="S112" s="85">
        <f>ROUND((R112/Q112)*100,2)</f>
        <v>99.99</v>
      </c>
    </row>
    <row r="113" spans="1:19" s="61" customFormat="1" ht="48.75">
      <c r="A113" s="86"/>
      <c r="B113" s="80"/>
      <c r="C113" s="80">
        <v>2010</v>
      </c>
      <c r="D113" s="81"/>
      <c r="E113" s="90" t="s">
        <v>218</v>
      </c>
      <c r="F113" s="83">
        <v>140000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91">
        <v>4663</v>
      </c>
      <c r="R113" s="91">
        <v>4662.33</v>
      </c>
      <c r="S113" s="279">
        <f>ROUND((R113/Q113)*100,2)</f>
        <v>99.99</v>
      </c>
    </row>
    <row r="114" spans="1:19" s="107" customFormat="1" ht="9">
      <c r="A114" s="102">
        <v>750</v>
      </c>
      <c r="B114" s="103"/>
      <c r="C114" s="103"/>
      <c r="D114" s="104"/>
      <c r="E114" s="105" t="s">
        <v>100</v>
      </c>
      <c r="F114" s="120">
        <f aca="true" t="shared" si="21" ref="F114:P115">SUM(F115)</f>
        <v>37050</v>
      </c>
      <c r="G114" s="120">
        <f t="shared" si="21"/>
        <v>0</v>
      </c>
      <c r="H114" s="120">
        <f t="shared" si="21"/>
        <v>0</v>
      </c>
      <c r="I114" s="120">
        <f t="shared" si="21"/>
        <v>0</v>
      </c>
      <c r="J114" s="120">
        <f t="shared" si="21"/>
        <v>0</v>
      </c>
      <c r="K114" s="120">
        <f t="shared" si="21"/>
        <v>0</v>
      </c>
      <c r="L114" s="120">
        <f t="shared" si="21"/>
        <v>0</v>
      </c>
      <c r="M114" s="120">
        <f t="shared" si="21"/>
        <v>0</v>
      </c>
      <c r="N114" s="120">
        <f t="shared" si="21"/>
        <v>0</v>
      </c>
      <c r="O114" s="120">
        <f t="shared" si="21"/>
        <v>0</v>
      </c>
      <c r="P114" s="120">
        <f t="shared" si="21"/>
        <v>0</v>
      </c>
      <c r="Q114" s="106">
        <f>SUM(Q115:Q115)</f>
        <v>40360</v>
      </c>
      <c r="R114" s="106">
        <f>SUM(R115:R115)</f>
        <v>21770</v>
      </c>
      <c r="S114" s="85">
        <f aca="true" t="shared" si="22" ref="S114:S127">ROUND((R114/Q114)*100,2)</f>
        <v>53.94</v>
      </c>
    </row>
    <row r="115" spans="1:19" s="101" customFormat="1" ht="9">
      <c r="A115" s="86"/>
      <c r="B115" s="98">
        <v>75011</v>
      </c>
      <c r="C115" s="98"/>
      <c r="D115" s="99" t="s">
        <v>219</v>
      </c>
      <c r="E115" s="100" t="s">
        <v>152</v>
      </c>
      <c r="F115" s="110">
        <f t="shared" si="21"/>
        <v>37050</v>
      </c>
      <c r="G115" s="110">
        <f t="shared" si="21"/>
        <v>0</v>
      </c>
      <c r="H115" s="110">
        <f t="shared" si="21"/>
        <v>0</v>
      </c>
      <c r="I115" s="110">
        <f t="shared" si="21"/>
        <v>0</v>
      </c>
      <c r="J115" s="110">
        <f t="shared" si="21"/>
        <v>0</v>
      </c>
      <c r="K115" s="110">
        <f t="shared" si="21"/>
        <v>0</v>
      </c>
      <c r="L115" s="110">
        <f t="shared" si="21"/>
        <v>0</v>
      </c>
      <c r="M115" s="110">
        <f t="shared" si="21"/>
        <v>0</v>
      </c>
      <c r="N115" s="110">
        <f t="shared" si="21"/>
        <v>0</v>
      </c>
      <c r="O115" s="110">
        <f t="shared" si="21"/>
        <v>0</v>
      </c>
      <c r="P115" s="110">
        <f t="shared" si="21"/>
        <v>0</v>
      </c>
      <c r="Q115" s="106">
        <f>SUM(Q116:Q116)</f>
        <v>40360</v>
      </c>
      <c r="R115" s="106">
        <f>SUM(R116:R116)</f>
        <v>21770</v>
      </c>
      <c r="S115" s="85">
        <f t="shared" si="22"/>
        <v>53.94</v>
      </c>
    </row>
    <row r="116" spans="1:19" s="93" customFormat="1" ht="48.75">
      <c r="A116" s="86"/>
      <c r="B116" s="80"/>
      <c r="C116" s="80">
        <v>2010</v>
      </c>
      <c r="D116" s="81"/>
      <c r="E116" s="90" t="s">
        <v>220</v>
      </c>
      <c r="F116" s="111">
        <v>37050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91">
        <v>40360</v>
      </c>
      <c r="R116" s="112">
        <v>21770</v>
      </c>
      <c r="S116" s="92">
        <f t="shared" si="22"/>
        <v>53.94</v>
      </c>
    </row>
    <row r="117" spans="1:19" s="116" customFormat="1" ht="27">
      <c r="A117" s="94">
        <v>751</v>
      </c>
      <c r="B117" s="114"/>
      <c r="C117" s="114"/>
      <c r="D117" s="115"/>
      <c r="E117" s="82" t="s">
        <v>114</v>
      </c>
      <c r="F117" s="113" t="e">
        <f>SUM(F118,#REF!,#REF!)</f>
        <v>#REF!</v>
      </c>
      <c r="G117" s="113" t="e">
        <f>SUM(G118,#REF!,#REF!)</f>
        <v>#REF!</v>
      </c>
      <c r="H117" s="113" t="e">
        <f>SUM(H118,#REF!,#REF!)</f>
        <v>#REF!</v>
      </c>
      <c r="I117" s="113" t="e">
        <f>SUM(I118,#REF!,#REF!)</f>
        <v>#REF!</v>
      </c>
      <c r="J117" s="113" t="e">
        <f>SUM(J118,#REF!,#REF!)</f>
        <v>#REF!</v>
      </c>
      <c r="K117" s="113" t="e">
        <f>SUM(K118,#REF!,#REF!)</f>
        <v>#REF!</v>
      </c>
      <c r="L117" s="113" t="e">
        <f>SUM(L118,#REF!,#REF!)</f>
        <v>#REF!</v>
      </c>
      <c r="M117" s="113" t="e">
        <f>SUM(M118,#REF!,#REF!)</f>
        <v>#REF!</v>
      </c>
      <c r="N117" s="113" t="e">
        <f>SUM(N118,#REF!,#REF!)</f>
        <v>#REF!</v>
      </c>
      <c r="O117" s="113" t="e">
        <f>SUM(O118,#REF!,#REF!)</f>
        <v>#REF!</v>
      </c>
      <c r="P117" s="113" t="e">
        <f>SUM(P118,#REF!,#REF!)</f>
        <v>#REF!</v>
      </c>
      <c r="Q117" s="113">
        <f>SUM(Q118)</f>
        <v>951</v>
      </c>
      <c r="R117" s="113">
        <f>SUM(R118)</f>
        <v>504</v>
      </c>
      <c r="S117" s="85">
        <f t="shared" si="22"/>
        <v>53</v>
      </c>
    </row>
    <row r="118" spans="1:19" s="101" customFormat="1" ht="21" customHeight="1">
      <c r="A118" s="86"/>
      <c r="B118" s="98">
        <v>75101</v>
      </c>
      <c r="C118" s="98"/>
      <c r="D118" s="99" t="s">
        <v>221</v>
      </c>
      <c r="E118" s="100" t="s">
        <v>115</v>
      </c>
      <c r="F118" s="110">
        <f aca="true" t="shared" si="23" ref="F118:P118">SUM(F119)</f>
        <v>858</v>
      </c>
      <c r="G118" s="110">
        <f t="shared" si="23"/>
        <v>0</v>
      </c>
      <c r="H118" s="110">
        <f t="shared" si="23"/>
        <v>0</v>
      </c>
      <c r="I118" s="110">
        <f t="shared" si="23"/>
        <v>0</v>
      </c>
      <c r="J118" s="110">
        <f t="shared" si="23"/>
        <v>0</v>
      </c>
      <c r="K118" s="110">
        <f t="shared" si="23"/>
        <v>0</v>
      </c>
      <c r="L118" s="110">
        <f t="shared" si="23"/>
        <v>0</v>
      </c>
      <c r="M118" s="110">
        <f t="shared" si="23"/>
        <v>0</v>
      </c>
      <c r="N118" s="110">
        <f t="shared" si="23"/>
        <v>0</v>
      </c>
      <c r="O118" s="110">
        <f t="shared" si="23"/>
        <v>0</v>
      </c>
      <c r="P118" s="110">
        <f t="shared" si="23"/>
        <v>0</v>
      </c>
      <c r="Q118" s="84">
        <f>SUM(Q119:Q119)</f>
        <v>951</v>
      </c>
      <c r="R118" s="84">
        <f>SUM(R119:R119)</f>
        <v>504</v>
      </c>
      <c r="S118" s="85">
        <f t="shared" si="22"/>
        <v>53</v>
      </c>
    </row>
    <row r="119" spans="1:19" s="93" customFormat="1" ht="48.75">
      <c r="A119" s="86"/>
      <c r="B119" s="80"/>
      <c r="C119" s="80">
        <v>2010</v>
      </c>
      <c r="D119" s="81"/>
      <c r="E119" s="90" t="s">
        <v>220</v>
      </c>
      <c r="F119" s="111">
        <v>858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91">
        <v>951</v>
      </c>
      <c r="R119" s="112">
        <v>504</v>
      </c>
      <c r="S119" s="92">
        <f t="shared" si="22"/>
        <v>53</v>
      </c>
    </row>
    <row r="120" spans="1:19" s="107" customFormat="1" ht="9">
      <c r="A120" s="102">
        <v>852</v>
      </c>
      <c r="B120" s="103"/>
      <c r="C120" s="103"/>
      <c r="D120" s="104"/>
      <c r="E120" s="105" t="s">
        <v>107</v>
      </c>
      <c r="F120" s="120">
        <f aca="true" t="shared" si="24" ref="F120:P120">SUM(F121)</f>
        <v>0</v>
      </c>
      <c r="G120" s="120">
        <f t="shared" si="24"/>
        <v>2078</v>
      </c>
      <c r="H120" s="120">
        <f t="shared" si="24"/>
        <v>0</v>
      </c>
      <c r="I120" s="120">
        <f t="shared" si="24"/>
        <v>0</v>
      </c>
      <c r="J120" s="120">
        <f t="shared" si="24"/>
        <v>895</v>
      </c>
      <c r="K120" s="120">
        <f t="shared" si="24"/>
        <v>0</v>
      </c>
      <c r="L120" s="120">
        <f t="shared" si="24"/>
        <v>0</v>
      </c>
      <c r="M120" s="120">
        <f t="shared" si="24"/>
        <v>0</v>
      </c>
      <c r="N120" s="120">
        <f t="shared" si="24"/>
        <v>0</v>
      </c>
      <c r="O120" s="120">
        <f t="shared" si="24"/>
        <v>0</v>
      </c>
      <c r="P120" s="120">
        <f t="shared" si="24"/>
        <v>0</v>
      </c>
      <c r="Q120" s="106">
        <f>SUM(Q121,Q123,Q125)</f>
        <v>2099864</v>
      </c>
      <c r="R120" s="106">
        <f>SUM(R121,R123,R125)</f>
        <v>1061281</v>
      </c>
      <c r="S120" s="85">
        <f t="shared" si="22"/>
        <v>50.54</v>
      </c>
    </row>
    <row r="121" spans="1:19" s="101" customFormat="1" ht="37.5" customHeight="1">
      <c r="A121" s="86"/>
      <c r="B121" s="98">
        <v>85212</v>
      </c>
      <c r="C121" s="98"/>
      <c r="D121" s="99" t="s">
        <v>219</v>
      </c>
      <c r="E121" s="100" t="s">
        <v>163</v>
      </c>
      <c r="F121" s="110">
        <f aca="true" t="shared" si="25" ref="F121:R121">SUM(F122:F122)</f>
        <v>0</v>
      </c>
      <c r="G121" s="110">
        <f t="shared" si="25"/>
        <v>2078</v>
      </c>
      <c r="H121" s="110">
        <f t="shared" si="25"/>
        <v>0</v>
      </c>
      <c r="I121" s="110">
        <f t="shared" si="25"/>
        <v>0</v>
      </c>
      <c r="J121" s="110">
        <f t="shared" si="25"/>
        <v>895</v>
      </c>
      <c r="K121" s="110">
        <f t="shared" si="25"/>
        <v>0</v>
      </c>
      <c r="L121" s="110">
        <f t="shared" si="25"/>
        <v>0</v>
      </c>
      <c r="M121" s="110">
        <f t="shared" si="25"/>
        <v>0</v>
      </c>
      <c r="N121" s="110">
        <f t="shared" si="25"/>
        <v>0</v>
      </c>
      <c r="O121" s="110">
        <f t="shared" si="25"/>
        <v>0</v>
      </c>
      <c r="P121" s="110">
        <f t="shared" si="25"/>
        <v>0</v>
      </c>
      <c r="Q121" s="106">
        <f t="shared" si="25"/>
        <v>1996542</v>
      </c>
      <c r="R121" s="106">
        <f t="shared" si="25"/>
        <v>1009621</v>
      </c>
      <c r="S121" s="85">
        <f t="shared" si="22"/>
        <v>50.57</v>
      </c>
    </row>
    <row r="122" spans="1:19" s="149" customFormat="1" ht="48.75">
      <c r="A122" s="144"/>
      <c r="B122" s="145"/>
      <c r="C122" s="145">
        <v>2010</v>
      </c>
      <c r="D122" s="146"/>
      <c r="E122" s="90" t="s">
        <v>220</v>
      </c>
      <c r="F122" s="112">
        <v>0</v>
      </c>
      <c r="G122" s="112">
        <v>2078</v>
      </c>
      <c r="H122" s="112"/>
      <c r="I122" s="112"/>
      <c r="J122" s="112">
        <v>895</v>
      </c>
      <c r="K122" s="112"/>
      <c r="L122" s="112"/>
      <c r="M122" s="112"/>
      <c r="N122" s="112"/>
      <c r="O122" s="112"/>
      <c r="P122" s="112"/>
      <c r="Q122" s="147">
        <v>1996542</v>
      </c>
      <c r="R122" s="148">
        <v>1009621</v>
      </c>
      <c r="S122" s="92">
        <f t="shared" si="22"/>
        <v>50.57</v>
      </c>
    </row>
    <row r="123" spans="1:19" s="101" customFormat="1" ht="54.75" customHeight="1">
      <c r="A123" s="86"/>
      <c r="B123" s="98">
        <v>85213</v>
      </c>
      <c r="C123" s="98"/>
      <c r="D123" s="99" t="s">
        <v>219</v>
      </c>
      <c r="E123" s="100" t="s">
        <v>319</v>
      </c>
      <c r="F123" s="110">
        <f aca="true" t="shared" si="26" ref="F123:P123">SUM(F124)</f>
        <v>9018</v>
      </c>
      <c r="G123" s="110">
        <f t="shared" si="26"/>
        <v>0</v>
      </c>
      <c r="H123" s="110">
        <f t="shared" si="26"/>
        <v>0</v>
      </c>
      <c r="I123" s="110">
        <f t="shared" si="26"/>
        <v>0</v>
      </c>
      <c r="J123" s="110">
        <f t="shared" si="26"/>
        <v>0</v>
      </c>
      <c r="K123" s="110">
        <f t="shared" si="26"/>
        <v>0</v>
      </c>
      <c r="L123" s="110">
        <f t="shared" si="26"/>
        <v>0</v>
      </c>
      <c r="M123" s="110">
        <f t="shared" si="26"/>
        <v>-2018</v>
      </c>
      <c r="N123" s="110">
        <f t="shared" si="26"/>
        <v>0</v>
      </c>
      <c r="O123" s="110">
        <f t="shared" si="26"/>
        <v>0</v>
      </c>
      <c r="P123" s="110">
        <f t="shared" si="26"/>
        <v>0</v>
      </c>
      <c r="Q123" s="84">
        <f>SUM(Q124:Q124)</f>
        <v>14985</v>
      </c>
      <c r="R123" s="84">
        <f>SUM(R124:R124)</f>
        <v>7494</v>
      </c>
      <c r="S123" s="85">
        <f t="shared" si="22"/>
        <v>50.01</v>
      </c>
    </row>
    <row r="124" spans="1:19" s="149" customFormat="1" ht="51" customHeight="1">
      <c r="A124" s="144"/>
      <c r="B124" s="145"/>
      <c r="C124" s="145">
        <v>2010</v>
      </c>
      <c r="D124" s="146"/>
      <c r="E124" s="90" t="s">
        <v>220</v>
      </c>
      <c r="F124" s="112">
        <v>9018</v>
      </c>
      <c r="G124" s="112"/>
      <c r="H124" s="112"/>
      <c r="I124" s="112"/>
      <c r="J124" s="112"/>
      <c r="K124" s="112"/>
      <c r="L124" s="112"/>
      <c r="M124" s="112">
        <v>-2018</v>
      </c>
      <c r="N124" s="112"/>
      <c r="O124" s="112"/>
      <c r="P124" s="112"/>
      <c r="Q124" s="147">
        <v>14985</v>
      </c>
      <c r="R124" s="112">
        <v>7494</v>
      </c>
      <c r="S124" s="92">
        <f t="shared" si="22"/>
        <v>50.01</v>
      </c>
    </row>
    <row r="125" spans="1:19" s="101" customFormat="1" ht="19.5" customHeight="1">
      <c r="A125" s="86"/>
      <c r="B125" s="98">
        <v>85214</v>
      </c>
      <c r="C125" s="98"/>
      <c r="D125" s="99" t="s">
        <v>219</v>
      </c>
      <c r="E125" s="100" t="s">
        <v>160</v>
      </c>
      <c r="F125" s="110">
        <f aca="true" t="shared" si="27" ref="F125:P125">SUM(F126)</f>
        <v>254450</v>
      </c>
      <c r="G125" s="110">
        <f t="shared" si="27"/>
        <v>12840</v>
      </c>
      <c r="H125" s="110">
        <f t="shared" si="27"/>
        <v>0</v>
      </c>
      <c r="I125" s="110">
        <f t="shared" si="27"/>
        <v>0</v>
      </c>
      <c r="J125" s="110">
        <f t="shared" si="27"/>
        <v>10682</v>
      </c>
      <c r="K125" s="110">
        <f t="shared" si="27"/>
        <v>0</v>
      </c>
      <c r="L125" s="110">
        <f t="shared" si="27"/>
        <v>0</v>
      </c>
      <c r="M125" s="110">
        <f t="shared" si="27"/>
        <v>-29661</v>
      </c>
      <c r="N125" s="110">
        <f t="shared" si="27"/>
        <v>0</v>
      </c>
      <c r="O125" s="110">
        <f t="shared" si="27"/>
        <v>2200</v>
      </c>
      <c r="P125" s="110">
        <f t="shared" si="27"/>
        <v>0</v>
      </c>
      <c r="Q125" s="84">
        <f>SUM(Q126:Q126)</f>
        <v>88337</v>
      </c>
      <c r="R125" s="84">
        <f>SUM(R126:R126)</f>
        <v>44166</v>
      </c>
      <c r="S125" s="85">
        <f t="shared" si="22"/>
        <v>50</v>
      </c>
    </row>
    <row r="126" spans="1:19" s="149" customFormat="1" ht="50.25" customHeight="1">
      <c r="A126" s="144"/>
      <c r="B126" s="145"/>
      <c r="C126" s="145">
        <v>2010</v>
      </c>
      <c r="D126" s="146"/>
      <c r="E126" s="90" t="s">
        <v>220</v>
      </c>
      <c r="F126" s="112">
        <v>254450</v>
      </c>
      <c r="G126" s="112">
        <v>12840</v>
      </c>
      <c r="H126" s="112"/>
      <c r="I126" s="112"/>
      <c r="J126" s="112">
        <v>10682</v>
      </c>
      <c r="K126" s="112"/>
      <c r="L126" s="112"/>
      <c r="M126" s="112">
        <v>-29661</v>
      </c>
      <c r="N126" s="112"/>
      <c r="O126" s="112">
        <v>2200</v>
      </c>
      <c r="P126" s="112"/>
      <c r="Q126" s="147">
        <v>88337</v>
      </c>
      <c r="R126" s="112">
        <v>44166</v>
      </c>
      <c r="S126" s="92">
        <f t="shared" si="22"/>
        <v>50</v>
      </c>
    </row>
    <row r="127" spans="1:19" s="127" customFormat="1" ht="11.25">
      <c r="A127" s="456" t="s">
        <v>222</v>
      </c>
      <c r="B127" s="457"/>
      <c r="C127" s="457"/>
      <c r="D127" s="457"/>
      <c r="E127" s="458"/>
      <c r="F127" s="150" t="e">
        <f>SUM(F114,F117,F120,#REF!,#REF!)</f>
        <v>#REF!</v>
      </c>
      <c r="G127" s="150" t="e">
        <f>SUM(G114,G117,G120,#REF!,#REF!)</f>
        <v>#REF!</v>
      </c>
      <c r="H127" s="150" t="e">
        <f>SUM(H114,H117,H120,#REF!,#REF!)</f>
        <v>#REF!</v>
      </c>
      <c r="I127" s="150" t="e">
        <f>SUM(I114,I117,I120,#REF!,#REF!)</f>
        <v>#REF!</v>
      </c>
      <c r="J127" s="150" t="e">
        <f>SUM(J114,J117,J120,#REF!,#REF!)</f>
        <v>#REF!</v>
      </c>
      <c r="K127" s="150" t="e">
        <f>SUM(K114,K117,K120,#REF!,#REF!)</f>
        <v>#REF!</v>
      </c>
      <c r="L127" s="150" t="e">
        <f>SUM(L114,L117,L120,#REF!,#REF!)</f>
        <v>#REF!</v>
      </c>
      <c r="M127" s="150" t="e">
        <f>SUM(M114,M117,M120,#REF!,#REF!)</f>
        <v>#REF!</v>
      </c>
      <c r="N127" s="150" t="e">
        <f>SUM(N114,N117,N120,#REF!,#REF!)</f>
        <v>#REF!</v>
      </c>
      <c r="O127" s="150" t="e">
        <f>SUM(O114,O117,O120,#REF!,#REF!)</f>
        <v>#REF!</v>
      </c>
      <c r="P127" s="150" t="e">
        <f>SUM(P114,P117,P120,#REF!,#REF!)</f>
        <v>#REF!</v>
      </c>
      <c r="Q127" s="150">
        <f>SUM(Q111,Q114,Q117,Q120)</f>
        <v>2145838</v>
      </c>
      <c r="R127" s="150">
        <f>SUM(R111,R114,R117,R120)</f>
        <v>1088217.33</v>
      </c>
      <c r="S127" s="85">
        <f t="shared" si="22"/>
        <v>50.71</v>
      </c>
    </row>
    <row r="128" spans="1:19" s="127" customFormat="1" ht="28.5" customHeight="1" hidden="1">
      <c r="A128" s="450" t="s">
        <v>223</v>
      </c>
      <c r="B128" s="451"/>
      <c r="C128" s="451"/>
      <c r="D128" s="451"/>
      <c r="E128" s="451"/>
      <c r="F128" s="451"/>
      <c r="G128" s="451"/>
      <c r="H128" s="451"/>
      <c r="I128" s="451"/>
      <c r="J128" s="451"/>
      <c r="K128" s="451"/>
      <c r="L128" s="451"/>
      <c r="M128" s="451"/>
      <c r="N128" s="451"/>
      <c r="O128" s="451"/>
      <c r="P128" s="451"/>
      <c r="Q128" s="451"/>
      <c r="R128" s="452"/>
      <c r="S128" s="134"/>
    </row>
    <row r="129" spans="1:19" s="97" customFormat="1" ht="20.25" customHeight="1" hidden="1">
      <c r="A129" s="94">
        <v>921</v>
      </c>
      <c r="B129" s="95"/>
      <c r="C129" s="95"/>
      <c r="D129" s="96"/>
      <c r="E129" s="82" t="s">
        <v>148</v>
      </c>
      <c r="F129" s="151" t="e">
        <f>SUM(#REF!,#REF!,F130)</f>
        <v>#REF!</v>
      </c>
      <c r="G129" s="151" t="e">
        <f>SUM(#REF!,#REF!,G130)</f>
        <v>#REF!</v>
      </c>
      <c r="H129" s="151" t="e">
        <f>SUM(#REF!,#REF!,H130)</f>
        <v>#REF!</v>
      </c>
      <c r="I129" s="151" t="e">
        <f>SUM(#REF!,#REF!,I130)</f>
        <v>#REF!</v>
      </c>
      <c r="J129" s="151" t="e">
        <f>SUM(#REF!,#REF!,J130)</f>
        <v>#REF!</v>
      </c>
      <c r="K129" s="151" t="e">
        <f>SUM(#REF!,#REF!,K130)</f>
        <v>#REF!</v>
      </c>
      <c r="L129" s="151" t="e">
        <f>SUM(#REF!,#REF!,L130)</f>
        <v>#REF!</v>
      </c>
      <c r="M129" s="151" t="e">
        <f>SUM(#REF!,#REF!,M130)</f>
        <v>#REF!</v>
      </c>
      <c r="N129" s="151" t="e">
        <f>SUM(#REF!,#REF!,N130)</f>
        <v>#REF!</v>
      </c>
      <c r="O129" s="151" t="e">
        <f>SUM(#REF!,#REF!,O130)</f>
        <v>#REF!</v>
      </c>
      <c r="P129" s="151" t="e">
        <f>SUM(#REF!,#REF!,P130)</f>
        <v>#REF!</v>
      </c>
      <c r="Q129" s="84">
        <f>SUM(Q130)</f>
        <v>0</v>
      </c>
      <c r="R129" s="84">
        <f>SUM(R130)</f>
        <v>0</v>
      </c>
      <c r="S129" s="85" t="e">
        <f>ROUND((R129/Q129)*100,2)</f>
        <v>#DIV/0!</v>
      </c>
    </row>
    <row r="130" spans="1:19" s="101" customFormat="1" ht="12" customHeight="1" hidden="1">
      <c r="A130" s="86"/>
      <c r="B130" s="98">
        <v>92116</v>
      </c>
      <c r="C130" s="98"/>
      <c r="D130" s="99" t="s">
        <v>219</v>
      </c>
      <c r="E130" s="100" t="s">
        <v>150</v>
      </c>
      <c r="F130" s="152">
        <f aca="true" t="shared" si="28" ref="F130:P130">SUM(F131)</f>
        <v>16251</v>
      </c>
      <c r="G130" s="152">
        <f t="shared" si="28"/>
        <v>0</v>
      </c>
      <c r="H130" s="152">
        <f t="shared" si="28"/>
        <v>0</v>
      </c>
      <c r="I130" s="152">
        <f t="shared" si="28"/>
        <v>0</v>
      </c>
      <c r="J130" s="152">
        <f t="shared" si="28"/>
        <v>6321</v>
      </c>
      <c r="K130" s="152">
        <f t="shared" si="28"/>
        <v>0</v>
      </c>
      <c r="L130" s="152">
        <f t="shared" si="28"/>
        <v>0</v>
      </c>
      <c r="M130" s="152">
        <f t="shared" si="28"/>
        <v>0</v>
      </c>
      <c r="N130" s="152">
        <f t="shared" si="28"/>
        <v>139</v>
      </c>
      <c r="O130" s="152">
        <f t="shared" si="28"/>
        <v>0</v>
      </c>
      <c r="P130" s="152">
        <f t="shared" si="28"/>
        <v>0</v>
      </c>
      <c r="Q130" s="84">
        <f>SUM(Q131:Q131)</f>
        <v>0</v>
      </c>
      <c r="R130" s="84">
        <f>SUM(R131:R131)</f>
        <v>0</v>
      </c>
      <c r="S130" s="85" t="e">
        <f>ROUND((R130/Q130)*100,2)</f>
        <v>#DIV/0!</v>
      </c>
    </row>
    <row r="131" spans="1:19" s="93" customFormat="1" ht="42.75" customHeight="1" hidden="1">
      <c r="A131" s="86"/>
      <c r="B131" s="80"/>
      <c r="C131" s="80">
        <v>2020</v>
      </c>
      <c r="D131" s="81"/>
      <c r="E131" s="90" t="s">
        <v>224</v>
      </c>
      <c r="F131" s="153">
        <v>16251</v>
      </c>
      <c r="G131" s="153"/>
      <c r="H131" s="153"/>
      <c r="I131" s="153"/>
      <c r="J131" s="153">
        <v>6321</v>
      </c>
      <c r="K131" s="153"/>
      <c r="L131" s="153"/>
      <c r="M131" s="153"/>
      <c r="N131" s="153">
        <v>139</v>
      </c>
      <c r="O131" s="153"/>
      <c r="P131" s="153"/>
      <c r="Q131" s="91">
        <v>0</v>
      </c>
      <c r="R131" s="91">
        <v>0</v>
      </c>
      <c r="S131" s="92" t="e">
        <f>ROUND((R131/Q131)*100,2)</f>
        <v>#DIV/0!</v>
      </c>
    </row>
    <row r="132" spans="1:19" s="127" customFormat="1" ht="26.25" customHeight="1" hidden="1">
      <c r="A132" s="459" t="s">
        <v>225</v>
      </c>
      <c r="B132" s="460"/>
      <c r="C132" s="460"/>
      <c r="D132" s="460"/>
      <c r="E132" s="461"/>
      <c r="F132" s="154" t="e">
        <f>SUM(#REF!,#REF!,F119,#REF!,#REF!)</f>
        <v>#REF!</v>
      </c>
      <c r="G132" s="154" t="e">
        <f>SUM(#REF!,#REF!,G119,#REF!,#REF!)</f>
        <v>#REF!</v>
      </c>
      <c r="H132" s="154" t="e">
        <f>SUM(#REF!,#REF!,H119,#REF!,#REF!)</f>
        <v>#REF!</v>
      </c>
      <c r="I132" s="154" t="e">
        <f>SUM(#REF!,#REF!,I119,#REF!,#REF!)</f>
        <v>#REF!</v>
      </c>
      <c r="J132" s="154" t="e">
        <f>SUM(#REF!,#REF!,J119,#REF!,#REF!)</f>
        <v>#REF!</v>
      </c>
      <c r="K132" s="154" t="e">
        <f>SUM(#REF!,#REF!,K119,#REF!,#REF!)</f>
        <v>#REF!</v>
      </c>
      <c r="L132" s="154" t="e">
        <f>SUM(#REF!,#REF!,L119,#REF!,#REF!)</f>
        <v>#REF!</v>
      </c>
      <c r="M132" s="154" t="e">
        <f>SUM(#REF!,#REF!,M119,#REF!,#REF!)</f>
        <v>#REF!</v>
      </c>
      <c r="N132" s="154" t="e">
        <f>SUM(#REF!,#REF!,N119,#REF!,#REF!)</f>
        <v>#REF!</v>
      </c>
      <c r="O132" s="154" t="e">
        <f>SUM(#REF!,#REF!,O119,#REF!,#REF!)</f>
        <v>#REF!</v>
      </c>
      <c r="P132" s="154" t="e">
        <f>SUM(#REF!,#REF!,P119,#REF!,#REF!)</f>
        <v>#REF!</v>
      </c>
      <c r="Q132" s="154">
        <f>SUM(Q129)</f>
        <v>0</v>
      </c>
      <c r="R132" s="154">
        <f>SUM(R129)</f>
        <v>0</v>
      </c>
      <c r="S132" s="134" t="e">
        <f>ROUND((R132/Q132)*100,2)</f>
        <v>#DIV/0!</v>
      </c>
    </row>
    <row r="133" spans="1:19" s="127" customFormat="1" ht="11.25">
      <c r="A133" s="155" t="s">
        <v>116</v>
      </c>
      <c r="B133" s="156"/>
      <c r="C133" s="130"/>
      <c r="D133" s="157"/>
      <c r="E133" s="157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3"/>
      <c r="R133" s="132"/>
      <c r="S133" s="134"/>
    </row>
    <row r="134" spans="1:19" s="97" customFormat="1" ht="9.75">
      <c r="A134" s="94">
        <v>801</v>
      </c>
      <c r="B134" s="95"/>
      <c r="C134" s="95"/>
      <c r="D134" s="96"/>
      <c r="E134" s="82" t="s">
        <v>105</v>
      </c>
      <c r="F134" s="151" t="e">
        <f>SUM(#REF!,#REF!,F135)</f>
        <v>#REF!</v>
      </c>
      <c r="G134" s="151" t="e">
        <f>SUM(#REF!,#REF!,G135)</f>
        <v>#REF!</v>
      </c>
      <c r="H134" s="151" t="e">
        <f>SUM(#REF!,#REF!,H135)</f>
        <v>#REF!</v>
      </c>
      <c r="I134" s="151" t="e">
        <f>SUM(#REF!,#REF!,I135)</f>
        <v>#REF!</v>
      </c>
      <c r="J134" s="151" t="e">
        <f>SUM(#REF!,#REF!,J135)</f>
        <v>#REF!</v>
      </c>
      <c r="K134" s="151" t="e">
        <f>SUM(#REF!,#REF!,K135)</f>
        <v>#REF!</v>
      </c>
      <c r="L134" s="151" t="e">
        <f>SUM(#REF!,#REF!,L135)</f>
        <v>#REF!</v>
      </c>
      <c r="M134" s="151" t="e">
        <f>SUM(#REF!,#REF!,M135)</f>
        <v>#REF!</v>
      </c>
      <c r="N134" s="151" t="e">
        <f>SUM(#REF!,#REF!,N135)</f>
        <v>#REF!</v>
      </c>
      <c r="O134" s="151" t="e">
        <f>SUM(#REF!,#REF!,O135)</f>
        <v>#REF!</v>
      </c>
      <c r="P134" s="151" t="e">
        <f>SUM(#REF!,#REF!,P135)</f>
        <v>#REF!</v>
      </c>
      <c r="Q134" s="84">
        <f>SUM(Q135,Q138,Q141,Q143)</f>
        <v>29610</v>
      </c>
      <c r="R134" s="84">
        <f>SUM(R135)</f>
        <v>29610</v>
      </c>
      <c r="S134" s="85">
        <f aca="true" t="shared" si="29" ref="S134:S155">ROUND((R134/Q134)*100,2)</f>
        <v>100</v>
      </c>
    </row>
    <row r="135" spans="1:19" s="101" customFormat="1" ht="9">
      <c r="A135" s="86"/>
      <c r="B135" s="98">
        <v>80101</v>
      </c>
      <c r="C135" s="98"/>
      <c r="D135" s="99" t="s">
        <v>219</v>
      </c>
      <c r="E135" s="100" t="s">
        <v>106</v>
      </c>
      <c r="F135" s="152">
        <f aca="true" t="shared" si="30" ref="F135:P135">SUM(F136)</f>
        <v>16251</v>
      </c>
      <c r="G135" s="152">
        <f t="shared" si="30"/>
        <v>0</v>
      </c>
      <c r="H135" s="152">
        <f t="shared" si="30"/>
        <v>0</v>
      </c>
      <c r="I135" s="152">
        <f t="shared" si="30"/>
        <v>0</v>
      </c>
      <c r="J135" s="152">
        <f t="shared" si="30"/>
        <v>6321</v>
      </c>
      <c r="K135" s="152">
        <f t="shared" si="30"/>
        <v>0</v>
      </c>
      <c r="L135" s="152">
        <f t="shared" si="30"/>
        <v>0</v>
      </c>
      <c r="M135" s="152">
        <f t="shared" si="30"/>
        <v>0</v>
      </c>
      <c r="N135" s="152">
        <f t="shared" si="30"/>
        <v>139</v>
      </c>
      <c r="O135" s="152">
        <f t="shared" si="30"/>
        <v>0</v>
      </c>
      <c r="P135" s="152">
        <f t="shared" si="30"/>
        <v>0</v>
      </c>
      <c r="Q135" s="84">
        <f>SUM(Q136:Q137)</f>
        <v>29610</v>
      </c>
      <c r="R135" s="84">
        <f>SUM(R136)</f>
        <v>29610</v>
      </c>
      <c r="S135" s="85">
        <f t="shared" si="29"/>
        <v>100</v>
      </c>
    </row>
    <row r="136" spans="1:19" s="93" customFormat="1" ht="29.25">
      <c r="A136" s="86"/>
      <c r="B136" s="80"/>
      <c r="C136" s="80">
        <v>2030</v>
      </c>
      <c r="D136" s="81"/>
      <c r="E136" s="90" t="s">
        <v>226</v>
      </c>
      <c r="F136" s="153">
        <v>16251</v>
      </c>
      <c r="G136" s="153"/>
      <c r="H136" s="153"/>
      <c r="I136" s="153"/>
      <c r="J136" s="153">
        <v>6321</v>
      </c>
      <c r="K136" s="153"/>
      <c r="L136" s="153"/>
      <c r="M136" s="153"/>
      <c r="N136" s="153">
        <v>139</v>
      </c>
      <c r="O136" s="153"/>
      <c r="P136" s="153"/>
      <c r="Q136" s="91">
        <v>29610</v>
      </c>
      <c r="R136" s="91">
        <v>29610</v>
      </c>
      <c r="S136" s="92">
        <f t="shared" si="29"/>
        <v>100</v>
      </c>
    </row>
    <row r="137" spans="1:19" s="93" customFormat="1" ht="29.25" hidden="1">
      <c r="A137" s="86"/>
      <c r="B137" s="80"/>
      <c r="C137" s="80">
        <v>2033</v>
      </c>
      <c r="D137" s="81"/>
      <c r="E137" s="90" t="s">
        <v>227</v>
      </c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91">
        <v>0</v>
      </c>
      <c r="R137" s="91">
        <v>0</v>
      </c>
      <c r="S137" s="92" t="e">
        <f t="shared" si="29"/>
        <v>#DIV/0!</v>
      </c>
    </row>
    <row r="138" spans="1:19" s="101" customFormat="1" ht="9" hidden="1">
      <c r="A138" s="86"/>
      <c r="B138" s="98">
        <v>80110</v>
      </c>
      <c r="C138" s="98"/>
      <c r="D138" s="99" t="s">
        <v>219</v>
      </c>
      <c r="E138" s="100" t="s">
        <v>209</v>
      </c>
      <c r="F138" s="152">
        <f aca="true" t="shared" si="31" ref="F138:P138">SUM(F139)</f>
        <v>16251</v>
      </c>
      <c r="G138" s="152">
        <f t="shared" si="31"/>
        <v>0</v>
      </c>
      <c r="H138" s="152">
        <f t="shared" si="31"/>
        <v>0</v>
      </c>
      <c r="I138" s="152">
        <f t="shared" si="31"/>
        <v>0</v>
      </c>
      <c r="J138" s="152">
        <f t="shared" si="31"/>
        <v>6321</v>
      </c>
      <c r="K138" s="152">
        <f t="shared" si="31"/>
        <v>0</v>
      </c>
      <c r="L138" s="152">
        <f t="shared" si="31"/>
        <v>0</v>
      </c>
      <c r="M138" s="152">
        <f t="shared" si="31"/>
        <v>0</v>
      </c>
      <c r="N138" s="152">
        <f t="shared" si="31"/>
        <v>139</v>
      </c>
      <c r="O138" s="152">
        <f t="shared" si="31"/>
        <v>0</v>
      </c>
      <c r="P138" s="152">
        <f t="shared" si="31"/>
        <v>0</v>
      </c>
      <c r="Q138" s="84">
        <f>SUM(Q139:Q140)</f>
        <v>0</v>
      </c>
      <c r="R138" s="84">
        <f>SUM(R139:R140)</f>
        <v>0</v>
      </c>
      <c r="S138" s="85" t="e">
        <f t="shared" si="29"/>
        <v>#DIV/0!</v>
      </c>
    </row>
    <row r="139" spans="1:19" s="93" customFormat="1" ht="29.25" hidden="1">
      <c r="A139" s="86"/>
      <c r="B139" s="80"/>
      <c r="C139" s="80">
        <v>2030</v>
      </c>
      <c r="D139" s="81"/>
      <c r="E139" s="90" t="s">
        <v>227</v>
      </c>
      <c r="F139" s="153">
        <v>16251</v>
      </c>
      <c r="G139" s="153"/>
      <c r="H139" s="153"/>
      <c r="I139" s="153"/>
      <c r="J139" s="153">
        <v>6321</v>
      </c>
      <c r="K139" s="153"/>
      <c r="L139" s="153"/>
      <c r="M139" s="153"/>
      <c r="N139" s="153">
        <v>139</v>
      </c>
      <c r="O139" s="153"/>
      <c r="P139" s="153"/>
      <c r="Q139" s="91">
        <v>0</v>
      </c>
      <c r="R139" s="91">
        <v>0</v>
      </c>
      <c r="S139" s="92" t="e">
        <f t="shared" si="29"/>
        <v>#DIV/0!</v>
      </c>
    </row>
    <row r="140" spans="1:19" s="93" customFormat="1" ht="39" hidden="1">
      <c r="A140" s="86"/>
      <c r="B140" s="80"/>
      <c r="C140" s="80">
        <v>6330</v>
      </c>
      <c r="D140" s="81"/>
      <c r="E140" s="90" t="s">
        <v>228</v>
      </c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91">
        <v>0</v>
      </c>
      <c r="R140" s="91">
        <v>0</v>
      </c>
      <c r="S140" s="92" t="e">
        <f t="shared" si="29"/>
        <v>#DIV/0!</v>
      </c>
    </row>
    <row r="141" spans="1:19" s="101" customFormat="1" ht="18" hidden="1">
      <c r="A141" s="86"/>
      <c r="B141" s="98">
        <v>80146</v>
      </c>
      <c r="C141" s="98"/>
      <c r="D141" s="99" t="s">
        <v>219</v>
      </c>
      <c r="E141" s="100" t="s">
        <v>139</v>
      </c>
      <c r="F141" s="152" t="e">
        <f>SUM(#REF!)</f>
        <v>#REF!</v>
      </c>
      <c r="G141" s="152" t="e">
        <f>SUM(#REF!)</f>
        <v>#REF!</v>
      </c>
      <c r="H141" s="152" t="e">
        <f>SUM(#REF!)</f>
        <v>#REF!</v>
      </c>
      <c r="I141" s="152" t="e">
        <f>SUM(#REF!)</f>
        <v>#REF!</v>
      </c>
      <c r="J141" s="152" t="e">
        <f>SUM(#REF!)</f>
        <v>#REF!</v>
      </c>
      <c r="K141" s="152" t="e">
        <f>SUM(#REF!)</f>
        <v>#REF!</v>
      </c>
      <c r="L141" s="152" t="e">
        <f>SUM(#REF!)</f>
        <v>#REF!</v>
      </c>
      <c r="M141" s="152" t="e">
        <f>SUM(#REF!)</f>
        <v>#REF!</v>
      </c>
      <c r="N141" s="152" t="e">
        <f>SUM(#REF!)</f>
        <v>#REF!</v>
      </c>
      <c r="O141" s="152" t="e">
        <f>SUM(#REF!)</f>
        <v>#REF!</v>
      </c>
      <c r="P141" s="152" t="e">
        <f>SUM(#REF!)</f>
        <v>#REF!</v>
      </c>
      <c r="Q141" s="84">
        <f>SUM(Q142:Q142)</f>
        <v>0</v>
      </c>
      <c r="R141" s="84">
        <f>SUM(R142:R142)</f>
        <v>0</v>
      </c>
      <c r="S141" s="85" t="e">
        <f t="shared" si="29"/>
        <v>#DIV/0!</v>
      </c>
    </row>
    <row r="142" spans="1:19" s="93" customFormat="1" ht="29.25" hidden="1">
      <c r="A142" s="86"/>
      <c r="B142" s="80"/>
      <c r="C142" s="80">
        <v>2033</v>
      </c>
      <c r="D142" s="81"/>
      <c r="E142" s="90" t="s">
        <v>227</v>
      </c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91">
        <v>0</v>
      </c>
      <c r="R142" s="91">
        <v>0</v>
      </c>
      <c r="S142" s="92" t="e">
        <f t="shared" si="29"/>
        <v>#DIV/0!</v>
      </c>
    </row>
    <row r="143" spans="1:19" s="101" customFormat="1" ht="9" hidden="1">
      <c r="A143" s="86"/>
      <c r="B143" s="98">
        <v>80195</v>
      </c>
      <c r="C143" s="98"/>
      <c r="D143" s="99" t="s">
        <v>219</v>
      </c>
      <c r="E143" s="100" t="s">
        <v>97</v>
      </c>
      <c r="F143" s="152">
        <f aca="true" t="shared" si="32" ref="F143:P143">SUM(F144)</f>
        <v>16251</v>
      </c>
      <c r="G143" s="152">
        <f t="shared" si="32"/>
        <v>0</v>
      </c>
      <c r="H143" s="152">
        <f t="shared" si="32"/>
        <v>0</v>
      </c>
      <c r="I143" s="152">
        <f t="shared" si="32"/>
        <v>0</v>
      </c>
      <c r="J143" s="152">
        <f t="shared" si="32"/>
        <v>6321</v>
      </c>
      <c r="K143" s="152">
        <f t="shared" si="32"/>
        <v>0</v>
      </c>
      <c r="L143" s="152">
        <f t="shared" si="32"/>
        <v>0</v>
      </c>
      <c r="M143" s="152">
        <f t="shared" si="32"/>
        <v>0</v>
      </c>
      <c r="N143" s="152">
        <f t="shared" si="32"/>
        <v>139</v>
      </c>
      <c r="O143" s="152">
        <f t="shared" si="32"/>
        <v>0</v>
      </c>
      <c r="P143" s="152">
        <f t="shared" si="32"/>
        <v>0</v>
      </c>
      <c r="Q143" s="84">
        <f>SUM(Q144:Q144)</f>
        <v>0</v>
      </c>
      <c r="R143" s="84">
        <f>SUM(R144:R144)</f>
        <v>0</v>
      </c>
      <c r="S143" s="85" t="e">
        <f t="shared" si="29"/>
        <v>#DIV/0!</v>
      </c>
    </row>
    <row r="144" spans="1:19" s="93" customFormat="1" ht="29.25" hidden="1">
      <c r="A144" s="86"/>
      <c r="B144" s="80"/>
      <c r="C144" s="80">
        <v>2030</v>
      </c>
      <c r="D144" s="81"/>
      <c r="E144" s="90" t="s">
        <v>227</v>
      </c>
      <c r="F144" s="153">
        <v>16251</v>
      </c>
      <c r="G144" s="153"/>
      <c r="H144" s="153"/>
      <c r="I144" s="153"/>
      <c r="J144" s="153">
        <v>6321</v>
      </c>
      <c r="K144" s="153"/>
      <c r="L144" s="153"/>
      <c r="M144" s="153"/>
      <c r="N144" s="153">
        <v>139</v>
      </c>
      <c r="O144" s="153"/>
      <c r="P144" s="153"/>
      <c r="Q144" s="91">
        <v>0</v>
      </c>
      <c r="R144" s="91">
        <v>0</v>
      </c>
      <c r="S144" s="92" t="e">
        <f t="shared" si="29"/>
        <v>#DIV/0!</v>
      </c>
    </row>
    <row r="145" spans="1:19" s="97" customFormat="1" ht="9.75">
      <c r="A145" s="94">
        <v>852</v>
      </c>
      <c r="B145" s="95"/>
      <c r="C145" s="95"/>
      <c r="D145" s="96"/>
      <c r="E145" s="82" t="s">
        <v>107</v>
      </c>
      <c r="F145" s="151" t="e">
        <f>SUM(#REF!,#REF!,F146)</f>
        <v>#REF!</v>
      </c>
      <c r="G145" s="151" t="e">
        <f>SUM(#REF!,#REF!,G146)</f>
        <v>#REF!</v>
      </c>
      <c r="H145" s="151" t="e">
        <f>SUM(#REF!,#REF!,H146)</f>
        <v>#REF!</v>
      </c>
      <c r="I145" s="151" t="e">
        <f>SUM(#REF!,#REF!,I146)</f>
        <v>#REF!</v>
      </c>
      <c r="J145" s="151" t="e">
        <f>SUM(#REF!,#REF!,J146)</f>
        <v>#REF!</v>
      </c>
      <c r="K145" s="151" t="e">
        <f>SUM(#REF!,#REF!,K146)</f>
        <v>#REF!</v>
      </c>
      <c r="L145" s="151" t="e">
        <f>SUM(#REF!,#REF!,L146)</f>
        <v>#REF!</v>
      </c>
      <c r="M145" s="151" t="e">
        <f>SUM(#REF!,#REF!,M146)</f>
        <v>#REF!</v>
      </c>
      <c r="N145" s="151" t="e">
        <f>SUM(#REF!,#REF!,N146)</f>
        <v>#REF!</v>
      </c>
      <c r="O145" s="151" t="e">
        <f>SUM(#REF!,#REF!,O146)</f>
        <v>#REF!</v>
      </c>
      <c r="P145" s="151" t="e">
        <f>SUM(#REF!,#REF!,P146)</f>
        <v>#REF!</v>
      </c>
      <c r="Q145" s="84">
        <f>SUM(Q146,Q148,Q150)</f>
        <v>335522</v>
      </c>
      <c r="R145" s="84">
        <f>SUM(R146,R148,R150)</f>
        <v>178220</v>
      </c>
      <c r="S145" s="85">
        <f t="shared" si="29"/>
        <v>53.12</v>
      </c>
    </row>
    <row r="146" spans="1:19" s="101" customFormat="1" ht="24.75" customHeight="1">
      <c r="A146" s="86"/>
      <c r="B146" s="98">
        <v>85214</v>
      </c>
      <c r="C146" s="98"/>
      <c r="D146" s="99" t="s">
        <v>219</v>
      </c>
      <c r="E146" s="100" t="s">
        <v>160</v>
      </c>
      <c r="F146" s="152">
        <f aca="true" t="shared" si="33" ref="F146:P146">SUM(F147)</f>
        <v>16251</v>
      </c>
      <c r="G146" s="152">
        <f t="shared" si="33"/>
        <v>0</v>
      </c>
      <c r="H146" s="152">
        <f t="shared" si="33"/>
        <v>0</v>
      </c>
      <c r="I146" s="152">
        <f t="shared" si="33"/>
        <v>0</v>
      </c>
      <c r="J146" s="152">
        <f t="shared" si="33"/>
        <v>6321</v>
      </c>
      <c r="K146" s="152">
        <f t="shared" si="33"/>
        <v>0</v>
      </c>
      <c r="L146" s="152">
        <f t="shared" si="33"/>
        <v>0</v>
      </c>
      <c r="M146" s="152">
        <f t="shared" si="33"/>
        <v>0</v>
      </c>
      <c r="N146" s="152">
        <f t="shared" si="33"/>
        <v>139</v>
      </c>
      <c r="O146" s="152">
        <f t="shared" si="33"/>
        <v>0</v>
      </c>
      <c r="P146" s="152">
        <f t="shared" si="33"/>
        <v>0</v>
      </c>
      <c r="Q146" s="84">
        <f>SUM(Q147:Q147)</f>
        <v>150560</v>
      </c>
      <c r="R146" s="84">
        <f>SUM(R147:R147)</f>
        <v>80998</v>
      </c>
      <c r="S146" s="85">
        <f t="shared" si="29"/>
        <v>53.8</v>
      </c>
    </row>
    <row r="147" spans="1:19" s="93" customFormat="1" ht="29.25">
      <c r="A147" s="86"/>
      <c r="B147" s="80"/>
      <c r="C147" s="80">
        <v>2030</v>
      </c>
      <c r="D147" s="81"/>
      <c r="E147" s="90" t="s">
        <v>226</v>
      </c>
      <c r="F147" s="153">
        <v>16251</v>
      </c>
      <c r="G147" s="153"/>
      <c r="H147" s="153"/>
      <c r="I147" s="153"/>
      <c r="J147" s="153">
        <v>6321</v>
      </c>
      <c r="K147" s="153"/>
      <c r="L147" s="153"/>
      <c r="M147" s="153"/>
      <c r="N147" s="153">
        <v>139</v>
      </c>
      <c r="O147" s="153"/>
      <c r="P147" s="153"/>
      <c r="Q147" s="91">
        <v>150560</v>
      </c>
      <c r="R147" s="91">
        <v>80998</v>
      </c>
      <c r="S147" s="92">
        <f t="shared" si="29"/>
        <v>53.8</v>
      </c>
    </row>
    <row r="148" spans="1:19" s="101" customFormat="1" ht="9">
      <c r="A148" s="86"/>
      <c r="B148" s="98">
        <v>85219</v>
      </c>
      <c r="C148" s="98"/>
      <c r="D148" s="99" t="s">
        <v>219</v>
      </c>
      <c r="E148" s="100" t="s">
        <v>117</v>
      </c>
      <c r="F148" s="152">
        <f aca="true" t="shared" si="34" ref="F148:P148">SUM(F149)</f>
        <v>16251</v>
      </c>
      <c r="G148" s="152">
        <f t="shared" si="34"/>
        <v>0</v>
      </c>
      <c r="H148" s="152">
        <f t="shared" si="34"/>
        <v>0</v>
      </c>
      <c r="I148" s="152">
        <f t="shared" si="34"/>
        <v>0</v>
      </c>
      <c r="J148" s="152">
        <f t="shared" si="34"/>
        <v>6321</v>
      </c>
      <c r="K148" s="152">
        <f t="shared" si="34"/>
        <v>0</v>
      </c>
      <c r="L148" s="152">
        <f t="shared" si="34"/>
        <v>0</v>
      </c>
      <c r="M148" s="152">
        <f t="shared" si="34"/>
        <v>0</v>
      </c>
      <c r="N148" s="152">
        <f t="shared" si="34"/>
        <v>139</v>
      </c>
      <c r="O148" s="152">
        <f t="shared" si="34"/>
        <v>0</v>
      </c>
      <c r="P148" s="152">
        <f t="shared" si="34"/>
        <v>0</v>
      </c>
      <c r="Q148" s="84">
        <f>SUM(Q149:Q149)</f>
        <v>99222</v>
      </c>
      <c r="R148" s="84">
        <f>SUM(R149:R149)</f>
        <v>54352</v>
      </c>
      <c r="S148" s="85">
        <f t="shared" si="29"/>
        <v>54.78</v>
      </c>
    </row>
    <row r="149" spans="1:19" s="93" customFormat="1" ht="29.25">
      <c r="A149" s="86"/>
      <c r="B149" s="80"/>
      <c r="C149" s="80">
        <v>2030</v>
      </c>
      <c r="D149" s="81"/>
      <c r="E149" s="90" t="s">
        <v>226</v>
      </c>
      <c r="F149" s="153">
        <v>16251</v>
      </c>
      <c r="G149" s="153"/>
      <c r="H149" s="153"/>
      <c r="I149" s="153"/>
      <c r="J149" s="153">
        <v>6321</v>
      </c>
      <c r="K149" s="153"/>
      <c r="L149" s="153"/>
      <c r="M149" s="153"/>
      <c r="N149" s="153">
        <v>139</v>
      </c>
      <c r="O149" s="153"/>
      <c r="P149" s="153"/>
      <c r="Q149" s="91">
        <v>99222</v>
      </c>
      <c r="R149" s="91">
        <v>54352</v>
      </c>
      <c r="S149" s="92">
        <f t="shared" si="29"/>
        <v>54.78</v>
      </c>
    </row>
    <row r="150" spans="1:19" s="101" customFormat="1" ht="9">
      <c r="A150" s="86"/>
      <c r="B150" s="98">
        <v>85295</v>
      </c>
      <c r="C150" s="98"/>
      <c r="D150" s="99" t="s">
        <v>219</v>
      </c>
      <c r="E150" s="100" t="s">
        <v>97</v>
      </c>
      <c r="F150" s="152">
        <f aca="true" t="shared" si="35" ref="F150:P150">SUM(F151)</f>
        <v>16251</v>
      </c>
      <c r="G150" s="152">
        <f t="shared" si="35"/>
        <v>0</v>
      </c>
      <c r="H150" s="152">
        <f t="shared" si="35"/>
        <v>0</v>
      </c>
      <c r="I150" s="152">
        <f t="shared" si="35"/>
        <v>0</v>
      </c>
      <c r="J150" s="152">
        <f t="shared" si="35"/>
        <v>6321</v>
      </c>
      <c r="K150" s="152">
        <f t="shared" si="35"/>
        <v>0</v>
      </c>
      <c r="L150" s="152">
        <f t="shared" si="35"/>
        <v>0</v>
      </c>
      <c r="M150" s="152">
        <f t="shared" si="35"/>
        <v>0</v>
      </c>
      <c r="N150" s="152">
        <f t="shared" si="35"/>
        <v>139</v>
      </c>
      <c r="O150" s="152">
        <f t="shared" si="35"/>
        <v>0</v>
      </c>
      <c r="P150" s="152">
        <f t="shared" si="35"/>
        <v>0</v>
      </c>
      <c r="Q150" s="84">
        <f>SUM(Q151:Q151)</f>
        <v>85740</v>
      </c>
      <c r="R150" s="84">
        <f>SUM(R151:R151)</f>
        <v>42870</v>
      </c>
      <c r="S150" s="85">
        <f t="shared" si="29"/>
        <v>50</v>
      </c>
    </row>
    <row r="151" spans="1:19" s="93" customFormat="1" ht="29.25">
      <c r="A151" s="86"/>
      <c r="B151" s="80"/>
      <c r="C151" s="80">
        <v>2030</v>
      </c>
      <c r="D151" s="81"/>
      <c r="E151" s="90" t="s">
        <v>226</v>
      </c>
      <c r="F151" s="153">
        <v>16251</v>
      </c>
      <c r="G151" s="153"/>
      <c r="H151" s="153"/>
      <c r="I151" s="153"/>
      <c r="J151" s="153">
        <v>6321</v>
      </c>
      <c r="K151" s="153"/>
      <c r="L151" s="153"/>
      <c r="M151" s="153"/>
      <c r="N151" s="153">
        <v>139</v>
      </c>
      <c r="O151" s="153"/>
      <c r="P151" s="153"/>
      <c r="Q151" s="91">
        <v>85740</v>
      </c>
      <c r="R151" s="91">
        <v>42870</v>
      </c>
      <c r="S151" s="92">
        <f t="shared" si="29"/>
        <v>50</v>
      </c>
    </row>
    <row r="152" spans="1:19" s="93" customFormat="1" ht="9.75">
      <c r="A152" s="86">
        <v>854</v>
      </c>
      <c r="B152" s="80"/>
      <c r="C152" s="80"/>
      <c r="D152" s="81"/>
      <c r="E152" s="105" t="s">
        <v>109</v>
      </c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84">
        <f>SUM(Q153)</f>
        <v>154389</v>
      </c>
      <c r="R152" s="84">
        <f>SUM(R153)</f>
        <v>154389</v>
      </c>
      <c r="S152" s="124">
        <f t="shared" si="29"/>
        <v>100</v>
      </c>
    </row>
    <row r="153" spans="1:19" s="93" customFormat="1" ht="9.75">
      <c r="A153" s="86"/>
      <c r="B153" s="98">
        <v>85415</v>
      </c>
      <c r="C153" s="80"/>
      <c r="D153" s="81"/>
      <c r="E153" s="100" t="s">
        <v>229</v>
      </c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84">
        <f>SUM(Q154)</f>
        <v>154389</v>
      </c>
      <c r="R153" s="84">
        <f>SUM(R154)</f>
        <v>154389</v>
      </c>
      <c r="S153" s="124">
        <f t="shared" si="29"/>
        <v>100</v>
      </c>
    </row>
    <row r="154" spans="1:19" s="93" customFormat="1" ht="29.25">
      <c r="A154" s="86"/>
      <c r="B154" s="80"/>
      <c r="C154" s="80">
        <v>2030</v>
      </c>
      <c r="D154" s="81"/>
      <c r="E154" s="90" t="s">
        <v>226</v>
      </c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91">
        <v>154389</v>
      </c>
      <c r="R154" s="91">
        <v>154389</v>
      </c>
      <c r="S154" s="92">
        <f t="shared" si="29"/>
        <v>100</v>
      </c>
    </row>
    <row r="155" spans="1:19" s="127" customFormat="1" ht="11.25">
      <c r="A155" s="435" t="s">
        <v>230</v>
      </c>
      <c r="B155" s="449"/>
      <c r="C155" s="449"/>
      <c r="D155" s="449"/>
      <c r="E155" s="449"/>
      <c r="F155" s="154" t="e">
        <f>SUM(#REF!,#REF!,#REF!,#REF!,#REF!)</f>
        <v>#REF!</v>
      </c>
      <c r="G155" s="154" t="e">
        <f>SUM(#REF!,#REF!,#REF!,#REF!,#REF!)</f>
        <v>#REF!</v>
      </c>
      <c r="H155" s="154" t="e">
        <f>SUM(#REF!,#REF!,#REF!,#REF!,#REF!)</f>
        <v>#REF!</v>
      </c>
      <c r="I155" s="154" t="e">
        <f>SUM(#REF!,#REF!,#REF!,#REF!,#REF!)</f>
        <v>#REF!</v>
      </c>
      <c r="J155" s="154" t="e">
        <f>SUM(#REF!,#REF!,#REF!,#REF!,#REF!)</f>
        <v>#REF!</v>
      </c>
      <c r="K155" s="154" t="e">
        <f>SUM(#REF!,#REF!,#REF!,#REF!,#REF!)</f>
        <v>#REF!</v>
      </c>
      <c r="L155" s="154" t="e">
        <f>SUM(#REF!,#REF!,#REF!,#REF!,#REF!)</f>
        <v>#REF!</v>
      </c>
      <c r="M155" s="154" t="e">
        <f>SUM(#REF!,#REF!,#REF!,#REF!,#REF!)</f>
        <v>#REF!</v>
      </c>
      <c r="N155" s="154" t="e">
        <f>SUM(#REF!,#REF!,#REF!,#REF!,#REF!)</f>
        <v>#REF!</v>
      </c>
      <c r="O155" s="154" t="e">
        <f>SUM(#REF!,#REF!,#REF!,#REF!,#REF!)</f>
        <v>#REF!</v>
      </c>
      <c r="P155" s="154" t="e">
        <f>SUM(#REF!,#REF!,#REF!,#REF!,#REF!)</f>
        <v>#REF!</v>
      </c>
      <c r="Q155" s="154">
        <f>SUM(Q134,Q145,Q152)</f>
        <v>519521</v>
      </c>
      <c r="R155" s="154">
        <f>SUM(R134,R145,R152)</f>
        <v>362219</v>
      </c>
      <c r="S155" s="85">
        <f t="shared" si="29"/>
        <v>69.72</v>
      </c>
    </row>
    <row r="156" spans="1:19" s="127" customFormat="1" ht="12" customHeight="1">
      <c r="A156" s="459" t="s">
        <v>313</v>
      </c>
      <c r="B156" s="462"/>
      <c r="C156" s="462"/>
      <c r="D156" s="462"/>
      <c r="E156" s="463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3"/>
      <c r="R156" s="133"/>
      <c r="S156" s="134"/>
    </row>
    <row r="157" spans="1:19" s="97" customFormat="1" ht="9.75">
      <c r="A157" s="94">
        <v>600</v>
      </c>
      <c r="B157" s="95"/>
      <c r="C157" s="95"/>
      <c r="D157" s="96"/>
      <c r="E157" s="82" t="s">
        <v>118</v>
      </c>
      <c r="F157" s="151" t="e">
        <f>SUM(F158,#REF!,F182)</f>
        <v>#REF!</v>
      </c>
      <c r="G157" s="151" t="e">
        <f>SUM(G158,#REF!,G182)</f>
        <v>#REF!</v>
      </c>
      <c r="H157" s="151" t="e">
        <f>SUM(H158,#REF!,H182)</f>
        <v>#REF!</v>
      </c>
      <c r="I157" s="151" t="e">
        <f>SUM(I158,#REF!,I182)</f>
        <v>#REF!</v>
      </c>
      <c r="J157" s="151" t="e">
        <f>SUM(J158,#REF!,J182)</f>
        <v>#REF!</v>
      </c>
      <c r="K157" s="151" t="e">
        <f>SUM(K158,#REF!,K182)</f>
        <v>#REF!</v>
      </c>
      <c r="L157" s="151" t="e">
        <f>SUM(L158,#REF!,L182)</f>
        <v>#REF!</v>
      </c>
      <c r="M157" s="151" t="e">
        <f>SUM(M158,#REF!,M182)</f>
        <v>#REF!</v>
      </c>
      <c r="N157" s="151" t="e">
        <f>SUM(N158,#REF!,N182)</f>
        <v>#REF!</v>
      </c>
      <c r="O157" s="151" t="e">
        <f>SUM(O158,#REF!,O182)</f>
        <v>#REF!</v>
      </c>
      <c r="P157" s="151" t="e">
        <f>SUM(P158,#REF!,P182)</f>
        <v>#REF!</v>
      </c>
      <c r="Q157" s="84">
        <f>SUM(Q158)</f>
        <v>20000</v>
      </c>
      <c r="R157" s="84">
        <f>SUM(R158)</f>
        <v>0</v>
      </c>
      <c r="S157" s="85">
        <f>ROUND((R157/Q157)*100,2)</f>
        <v>0</v>
      </c>
    </row>
    <row r="158" spans="1:19" s="101" customFormat="1" ht="9">
      <c r="A158" s="86"/>
      <c r="B158" s="98">
        <v>60016</v>
      </c>
      <c r="C158" s="98"/>
      <c r="D158" s="99" t="s">
        <v>219</v>
      </c>
      <c r="E158" s="100" t="s">
        <v>119</v>
      </c>
      <c r="F158" s="110">
        <f aca="true" t="shared" si="36" ref="F158:R158">SUM(F159:F159)</f>
        <v>0</v>
      </c>
      <c r="G158" s="110">
        <f t="shared" si="36"/>
        <v>2000</v>
      </c>
      <c r="H158" s="110">
        <f t="shared" si="36"/>
        <v>0</v>
      </c>
      <c r="I158" s="110">
        <f t="shared" si="36"/>
        <v>0</v>
      </c>
      <c r="J158" s="110">
        <f t="shared" si="36"/>
        <v>0</v>
      </c>
      <c r="K158" s="110">
        <f t="shared" si="36"/>
        <v>0</v>
      </c>
      <c r="L158" s="110">
        <f t="shared" si="36"/>
        <v>0</v>
      </c>
      <c r="M158" s="110">
        <f t="shared" si="36"/>
        <v>0</v>
      </c>
      <c r="N158" s="110">
        <f t="shared" si="36"/>
        <v>0</v>
      </c>
      <c r="O158" s="110">
        <f t="shared" si="36"/>
        <v>0</v>
      </c>
      <c r="P158" s="110">
        <f t="shared" si="36"/>
        <v>0</v>
      </c>
      <c r="Q158" s="84">
        <f t="shared" si="36"/>
        <v>20000</v>
      </c>
      <c r="R158" s="84">
        <f t="shared" si="36"/>
        <v>0</v>
      </c>
      <c r="S158" s="85">
        <f>ROUND((R158/Q158)*100,2)</f>
        <v>0</v>
      </c>
    </row>
    <row r="159" spans="1:19" s="93" customFormat="1" ht="29.25">
      <c r="A159" s="86"/>
      <c r="B159" s="80"/>
      <c r="C159" s="80">
        <v>2440</v>
      </c>
      <c r="D159" s="81"/>
      <c r="E159" s="90" t="s">
        <v>231</v>
      </c>
      <c r="F159" s="111">
        <v>0</v>
      </c>
      <c r="G159" s="111">
        <v>2000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91">
        <v>20000</v>
      </c>
      <c r="R159" s="148">
        <v>0</v>
      </c>
      <c r="S159" s="92">
        <v>0</v>
      </c>
    </row>
    <row r="160" spans="1:19" s="97" customFormat="1" ht="18.75" hidden="1">
      <c r="A160" s="94">
        <v>900</v>
      </c>
      <c r="B160" s="95"/>
      <c r="C160" s="95"/>
      <c r="D160" s="96"/>
      <c r="E160" s="82" t="s">
        <v>121</v>
      </c>
      <c r="F160" s="151" t="e">
        <f>SUM(F161,#REF!,#REF!)</f>
        <v>#REF!</v>
      </c>
      <c r="G160" s="151" t="e">
        <f>SUM(G161,#REF!,#REF!)</f>
        <v>#REF!</v>
      </c>
      <c r="H160" s="151" t="e">
        <f>SUM(H161,#REF!,#REF!)</f>
        <v>#REF!</v>
      </c>
      <c r="I160" s="151" t="e">
        <f>SUM(I161,#REF!,#REF!)</f>
        <v>#REF!</v>
      </c>
      <c r="J160" s="151" t="e">
        <f>SUM(J161,#REF!,#REF!)</f>
        <v>#REF!</v>
      </c>
      <c r="K160" s="151" t="e">
        <f>SUM(K161,#REF!,#REF!)</f>
        <v>#REF!</v>
      </c>
      <c r="L160" s="151" t="e">
        <f>SUM(L161,#REF!,#REF!)</f>
        <v>#REF!</v>
      </c>
      <c r="M160" s="151" t="e">
        <f>SUM(M161,#REF!,#REF!)</f>
        <v>#REF!</v>
      </c>
      <c r="N160" s="151" t="e">
        <f>SUM(N161,#REF!,#REF!)</f>
        <v>#REF!</v>
      </c>
      <c r="O160" s="151" t="e">
        <f>SUM(O161,#REF!,#REF!)</f>
        <v>#REF!</v>
      </c>
      <c r="P160" s="151" t="e">
        <f>SUM(P161,#REF!,#REF!)</f>
        <v>#REF!</v>
      </c>
      <c r="Q160" s="84">
        <f>SUM(Q161)</f>
        <v>0</v>
      </c>
      <c r="R160" s="84">
        <f>SUM(R161)</f>
        <v>0</v>
      </c>
      <c r="S160" s="85" t="e">
        <f>ROUND((R160/Q160)*100,2)</f>
        <v>#DIV/0!</v>
      </c>
    </row>
    <row r="161" spans="1:19" s="101" customFormat="1" ht="9" hidden="1">
      <c r="A161" s="86"/>
      <c r="B161" s="98">
        <v>90001</v>
      </c>
      <c r="C161" s="98"/>
      <c r="D161" s="99" t="s">
        <v>219</v>
      </c>
      <c r="E161" s="100" t="s">
        <v>122</v>
      </c>
      <c r="F161" s="110">
        <f aca="true" t="shared" si="37" ref="F161:R161">SUM(F162:F162)</f>
        <v>0</v>
      </c>
      <c r="G161" s="110">
        <f t="shared" si="37"/>
        <v>2000</v>
      </c>
      <c r="H161" s="110">
        <f t="shared" si="37"/>
        <v>0</v>
      </c>
      <c r="I161" s="110">
        <f t="shared" si="37"/>
        <v>0</v>
      </c>
      <c r="J161" s="110">
        <f t="shared" si="37"/>
        <v>0</v>
      </c>
      <c r="K161" s="110">
        <f t="shared" si="37"/>
        <v>0</v>
      </c>
      <c r="L161" s="110">
        <f t="shared" si="37"/>
        <v>0</v>
      </c>
      <c r="M161" s="110">
        <f t="shared" si="37"/>
        <v>0</v>
      </c>
      <c r="N161" s="110">
        <f t="shared" si="37"/>
        <v>0</v>
      </c>
      <c r="O161" s="110">
        <f t="shared" si="37"/>
        <v>0</v>
      </c>
      <c r="P161" s="110">
        <f t="shared" si="37"/>
        <v>0</v>
      </c>
      <c r="Q161" s="84">
        <f t="shared" si="37"/>
        <v>0</v>
      </c>
      <c r="R161" s="84">
        <f t="shared" si="37"/>
        <v>0</v>
      </c>
      <c r="S161" s="85" t="e">
        <f>ROUND((R161/Q161)*100,2)</f>
        <v>#DIV/0!</v>
      </c>
    </row>
    <row r="162" spans="1:19" s="93" customFormat="1" ht="48.75" hidden="1">
      <c r="A162" s="86"/>
      <c r="B162" s="80"/>
      <c r="C162" s="80">
        <v>6260</v>
      </c>
      <c r="D162" s="81"/>
      <c r="E162" s="90" t="s">
        <v>232</v>
      </c>
      <c r="F162" s="111">
        <v>0</v>
      </c>
      <c r="G162" s="111">
        <v>2000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91">
        <v>0</v>
      </c>
      <c r="R162" s="148">
        <v>0</v>
      </c>
      <c r="S162" s="92" t="e">
        <f>ROUND((R162/Q162)*100,2)</f>
        <v>#DIV/0!</v>
      </c>
    </row>
    <row r="163" spans="1:19" s="127" customFormat="1" ht="11.25">
      <c r="A163" s="435" t="s">
        <v>233</v>
      </c>
      <c r="B163" s="449"/>
      <c r="C163" s="449"/>
      <c r="D163" s="449"/>
      <c r="E163" s="449"/>
      <c r="F163" s="154" t="e">
        <f>SUM(#REF!,#REF!,F136,#REF!,#REF!)</f>
        <v>#REF!</v>
      </c>
      <c r="G163" s="154" t="e">
        <f>SUM(#REF!,#REF!,G136,#REF!,#REF!)</f>
        <v>#REF!</v>
      </c>
      <c r="H163" s="154" t="e">
        <f>SUM(#REF!,#REF!,H136,#REF!,#REF!)</f>
        <v>#REF!</v>
      </c>
      <c r="I163" s="154" t="e">
        <f>SUM(#REF!,#REF!,I136,#REF!,#REF!)</f>
        <v>#REF!</v>
      </c>
      <c r="J163" s="154" t="e">
        <f>SUM(#REF!,#REF!,J136,#REF!,#REF!)</f>
        <v>#REF!</v>
      </c>
      <c r="K163" s="154" t="e">
        <f>SUM(#REF!,#REF!,K136,#REF!,#REF!)</f>
        <v>#REF!</v>
      </c>
      <c r="L163" s="154" t="e">
        <f>SUM(#REF!,#REF!,L136,#REF!,#REF!)</f>
        <v>#REF!</v>
      </c>
      <c r="M163" s="154" t="e">
        <f>SUM(#REF!,#REF!,M136,#REF!,#REF!)</f>
        <v>#REF!</v>
      </c>
      <c r="N163" s="154" t="e">
        <f>SUM(#REF!,#REF!,N136,#REF!,#REF!)</f>
        <v>#REF!</v>
      </c>
      <c r="O163" s="154" t="e">
        <f>SUM(#REF!,#REF!,O136,#REF!,#REF!)</f>
        <v>#REF!</v>
      </c>
      <c r="P163" s="154" t="e">
        <f>SUM(#REF!,#REF!,P136,#REF!,#REF!)</f>
        <v>#REF!</v>
      </c>
      <c r="Q163" s="154">
        <f>SUM(Q157,Q160)</f>
        <v>20000</v>
      </c>
      <c r="R163" s="154">
        <f>SUM(R157,R160)</f>
        <v>0</v>
      </c>
      <c r="S163" s="134">
        <f>ROUND((R163/Q163)*100,2)</f>
        <v>0</v>
      </c>
    </row>
    <row r="164" spans="1:19" s="127" customFormat="1" ht="22.5" customHeight="1">
      <c r="A164" s="459" t="s">
        <v>234</v>
      </c>
      <c r="B164" s="462"/>
      <c r="C164" s="462"/>
      <c r="D164" s="462"/>
      <c r="E164" s="463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3"/>
      <c r="R164" s="133"/>
      <c r="S164" s="134"/>
    </row>
    <row r="165" spans="1:19" s="97" customFormat="1" ht="9" customHeight="1" hidden="1">
      <c r="A165" s="94">
        <v>750</v>
      </c>
      <c r="B165" s="95"/>
      <c r="C165" s="95"/>
      <c r="D165" s="96"/>
      <c r="E165" s="82" t="s">
        <v>100</v>
      </c>
      <c r="F165" s="151" t="e">
        <f>SUM(F166,#REF!,#REF!)</f>
        <v>#REF!</v>
      </c>
      <c r="G165" s="151" t="e">
        <f>SUM(G166,#REF!,#REF!)</f>
        <v>#REF!</v>
      </c>
      <c r="H165" s="151" t="e">
        <f>SUM(H166,#REF!,#REF!)</f>
        <v>#REF!</v>
      </c>
      <c r="I165" s="151" t="e">
        <f>SUM(I166,#REF!,#REF!)</f>
        <v>#REF!</v>
      </c>
      <c r="J165" s="151" t="e">
        <f>SUM(J166,#REF!,#REF!)</f>
        <v>#REF!</v>
      </c>
      <c r="K165" s="151" t="e">
        <f>SUM(K166,#REF!,#REF!)</f>
        <v>#REF!</v>
      </c>
      <c r="L165" s="151" t="e">
        <f>SUM(L166,#REF!,#REF!)</f>
        <v>#REF!</v>
      </c>
      <c r="M165" s="151" t="e">
        <f>SUM(M166,#REF!,#REF!)</f>
        <v>#REF!</v>
      </c>
      <c r="N165" s="151" t="e">
        <f>SUM(N166,#REF!,#REF!)</f>
        <v>#REF!</v>
      </c>
      <c r="O165" s="151" t="e">
        <f>SUM(O166,#REF!,#REF!)</f>
        <v>#REF!</v>
      </c>
      <c r="P165" s="151" t="e">
        <f>SUM(P166,#REF!,#REF!)</f>
        <v>#REF!</v>
      </c>
      <c r="Q165" s="84">
        <f>SUM(Q166)</f>
        <v>0</v>
      </c>
      <c r="R165" s="84">
        <f>SUM(R166)</f>
        <v>0</v>
      </c>
      <c r="S165" s="85" t="e">
        <f aca="true" t="shared" si="38" ref="S165:S175">ROUND((R165/Q165)*100,2)</f>
        <v>#DIV/0!</v>
      </c>
    </row>
    <row r="166" spans="1:19" s="101" customFormat="1" ht="9" hidden="1">
      <c r="A166" s="86"/>
      <c r="B166" s="98">
        <v>75023</v>
      </c>
      <c r="C166" s="98"/>
      <c r="D166" s="99" t="s">
        <v>219</v>
      </c>
      <c r="E166" s="100" t="s">
        <v>101</v>
      </c>
      <c r="F166" s="110">
        <f aca="true" t="shared" si="39" ref="F166:P166">SUM(F167:F167)</f>
        <v>0</v>
      </c>
      <c r="G166" s="110">
        <f t="shared" si="39"/>
        <v>2000</v>
      </c>
      <c r="H166" s="110">
        <f t="shared" si="39"/>
        <v>0</v>
      </c>
      <c r="I166" s="110">
        <f t="shared" si="39"/>
        <v>0</v>
      </c>
      <c r="J166" s="110">
        <f t="shared" si="39"/>
        <v>0</v>
      </c>
      <c r="K166" s="110">
        <f t="shared" si="39"/>
        <v>0</v>
      </c>
      <c r="L166" s="110">
        <f t="shared" si="39"/>
        <v>0</v>
      </c>
      <c r="M166" s="110">
        <f t="shared" si="39"/>
        <v>0</v>
      </c>
      <c r="N166" s="110">
        <f t="shared" si="39"/>
        <v>0</v>
      </c>
      <c r="O166" s="110">
        <f t="shared" si="39"/>
        <v>0</v>
      </c>
      <c r="P166" s="110">
        <f t="shared" si="39"/>
        <v>0</v>
      </c>
      <c r="Q166" s="84">
        <f>SUM(Q167:Q168)</f>
        <v>0</v>
      </c>
      <c r="R166" s="84">
        <f>SUM(R167:R168)</f>
        <v>0</v>
      </c>
      <c r="S166" s="85" t="e">
        <f t="shared" si="38"/>
        <v>#DIV/0!</v>
      </c>
    </row>
    <row r="167" spans="1:19" s="93" customFormat="1" ht="29.25" hidden="1">
      <c r="A167" s="86"/>
      <c r="B167" s="80"/>
      <c r="C167" s="80">
        <v>2700</v>
      </c>
      <c r="D167" s="81"/>
      <c r="E167" s="90" t="s">
        <v>235</v>
      </c>
      <c r="F167" s="111">
        <v>0</v>
      </c>
      <c r="G167" s="111">
        <v>2000</v>
      </c>
      <c r="H167" s="111"/>
      <c r="I167" s="111"/>
      <c r="J167" s="111"/>
      <c r="K167" s="111"/>
      <c r="L167" s="111"/>
      <c r="M167" s="111"/>
      <c r="N167" s="111"/>
      <c r="O167" s="111"/>
      <c r="P167" s="111"/>
      <c r="Q167" s="91">
        <v>0</v>
      </c>
      <c r="R167" s="148">
        <v>0</v>
      </c>
      <c r="S167" s="92" t="e">
        <f t="shared" si="38"/>
        <v>#DIV/0!</v>
      </c>
    </row>
    <row r="168" spans="1:19" s="93" customFormat="1" ht="29.25" hidden="1">
      <c r="A168" s="86"/>
      <c r="B168" s="80"/>
      <c r="C168" s="80">
        <v>6290</v>
      </c>
      <c r="D168" s="81"/>
      <c r="E168" s="90" t="s">
        <v>236</v>
      </c>
      <c r="F168" s="111">
        <v>0</v>
      </c>
      <c r="G168" s="111">
        <v>2000</v>
      </c>
      <c r="H168" s="111"/>
      <c r="I168" s="111"/>
      <c r="J168" s="111"/>
      <c r="K168" s="111"/>
      <c r="L168" s="111"/>
      <c r="M168" s="111"/>
      <c r="N168" s="111"/>
      <c r="O168" s="111"/>
      <c r="P168" s="111"/>
      <c r="Q168" s="91">
        <v>0</v>
      </c>
      <c r="R168" s="148">
        <v>0</v>
      </c>
      <c r="S168" s="92" t="e">
        <f t="shared" si="38"/>
        <v>#DIV/0!</v>
      </c>
    </row>
    <row r="169" spans="1:19" s="97" customFormat="1" ht="9.75">
      <c r="A169" s="141">
        <v>10</v>
      </c>
      <c r="B169" s="95"/>
      <c r="C169" s="95"/>
      <c r="D169" s="96"/>
      <c r="E169" s="82" t="s">
        <v>94</v>
      </c>
      <c r="F169" s="151" t="e">
        <f>SUM(F170,#REF!,#REF!)</f>
        <v>#REF!</v>
      </c>
      <c r="G169" s="151" t="e">
        <f>SUM(G170,#REF!,#REF!)</f>
        <v>#REF!</v>
      </c>
      <c r="H169" s="151" t="e">
        <f>SUM(H170,#REF!,#REF!)</f>
        <v>#REF!</v>
      </c>
      <c r="I169" s="151" t="e">
        <f>SUM(I170,#REF!,#REF!)</f>
        <v>#REF!</v>
      </c>
      <c r="J169" s="151" t="e">
        <f>SUM(J170,#REF!,#REF!)</f>
        <v>#REF!</v>
      </c>
      <c r="K169" s="151" t="e">
        <f>SUM(K170,#REF!,#REF!)</f>
        <v>#REF!</v>
      </c>
      <c r="L169" s="151" t="e">
        <f>SUM(L170,#REF!,#REF!)</f>
        <v>#REF!</v>
      </c>
      <c r="M169" s="151" t="e">
        <f>SUM(M170,#REF!,#REF!)</f>
        <v>#REF!</v>
      </c>
      <c r="N169" s="151" t="e">
        <f>SUM(N170,#REF!,#REF!)</f>
        <v>#REF!</v>
      </c>
      <c r="O169" s="151" t="e">
        <f>SUM(O170,#REF!,#REF!)</f>
        <v>#REF!</v>
      </c>
      <c r="P169" s="151" t="e">
        <f>SUM(P170,#REF!,#REF!)</f>
        <v>#REF!</v>
      </c>
      <c r="Q169" s="84">
        <f>SUM(Q170)</f>
        <v>25000</v>
      </c>
      <c r="R169" s="84">
        <f>SUM(R170)</f>
        <v>25000</v>
      </c>
      <c r="S169" s="85">
        <f>ROUND((R169/Q169)*100,2)</f>
        <v>100</v>
      </c>
    </row>
    <row r="170" spans="1:19" s="101" customFormat="1" ht="9">
      <c r="A170" s="86"/>
      <c r="B170" s="143">
        <v>1095</v>
      </c>
      <c r="C170" s="98"/>
      <c r="D170" s="99"/>
      <c r="E170" s="100" t="s">
        <v>189</v>
      </c>
      <c r="F170" s="110">
        <f aca="true" t="shared" si="40" ref="F170:P170">SUM(F171:F171)</f>
        <v>0</v>
      </c>
      <c r="G170" s="110">
        <f t="shared" si="40"/>
        <v>2000</v>
      </c>
      <c r="H170" s="110">
        <f t="shared" si="40"/>
        <v>0</v>
      </c>
      <c r="I170" s="110">
        <f t="shared" si="40"/>
        <v>0</v>
      </c>
      <c r="J170" s="110">
        <f t="shared" si="40"/>
        <v>0</v>
      </c>
      <c r="K170" s="110">
        <f t="shared" si="40"/>
        <v>0</v>
      </c>
      <c r="L170" s="110">
        <f t="shared" si="40"/>
        <v>0</v>
      </c>
      <c r="M170" s="110">
        <f t="shared" si="40"/>
        <v>0</v>
      </c>
      <c r="N170" s="110">
        <f t="shared" si="40"/>
        <v>0</v>
      </c>
      <c r="O170" s="110">
        <f t="shared" si="40"/>
        <v>0</v>
      </c>
      <c r="P170" s="110">
        <f t="shared" si="40"/>
        <v>0</v>
      </c>
      <c r="Q170" s="89">
        <f>SUM(Q172:Q173)</f>
        <v>25000</v>
      </c>
      <c r="R170" s="89">
        <f>SUM(R172:R173)</f>
        <v>25000</v>
      </c>
      <c r="S170" s="85">
        <f>ROUND((R170/Q170)*100,2)</f>
        <v>100</v>
      </c>
    </row>
    <row r="171" spans="1:19" s="93" customFormat="1" ht="9.75" hidden="1">
      <c r="A171" s="86"/>
      <c r="B171" s="80"/>
      <c r="C171" s="80"/>
      <c r="D171" s="81"/>
      <c r="E171" s="90"/>
      <c r="F171" s="111">
        <v>0</v>
      </c>
      <c r="G171" s="111">
        <v>2000</v>
      </c>
      <c r="H171" s="111"/>
      <c r="I171" s="111"/>
      <c r="J171" s="111"/>
      <c r="K171" s="111"/>
      <c r="L171" s="111"/>
      <c r="M171" s="111"/>
      <c r="N171" s="111"/>
      <c r="O171" s="111"/>
      <c r="P171" s="111"/>
      <c r="Q171" s="91">
        <v>0</v>
      </c>
      <c r="R171" s="148">
        <v>0</v>
      </c>
      <c r="S171" s="92">
        <v>0</v>
      </c>
    </row>
    <row r="172" spans="1:19" s="93" customFormat="1" ht="39">
      <c r="A172" s="86"/>
      <c r="B172" s="80"/>
      <c r="C172" s="80">
        <v>2700</v>
      </c>
      <c r="D172" s="81"/>
      <c r="E172" s="90" t="s">
        <v>320</v>
      </c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91">
        <v>5000</v>
      </c>
      <c r="R172" s="148">
        <v>5000</v>
      </c>
      <c r="S172" s="108">
        <f>ROUND((R172/Q172)*100,2)</f>
        <v>100</v>
      </c>
    </row>
    <row r="173" spans="1:19" s="93" customFormat="1" ht="39">
      <c r="A173" s="86"/>
      <c r="B173" s="80"/>
      <c r="C173" s="80">
        <v>2710</v>
      </c>
      <c r="D173" s="81"/>
      <c r="E173" s="90" t="s">
        <v>321</v>
      </c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91">
        <v>20000</v>
      </c>
      <c r="R173" s="148">
        <v>20000</v>
      </c>
      <c r="S173" s="108">
        <f>ROUND((R173/Q173)*100,2)</f>
        <v>100</v>
      </c>
    </row>
    <row r="174" spans="1:19" s="97" customFormat="1" ht="9.75">
      <c r="A174" s="94">
        <v>801</v>
      </c>
      <c r="B174" s="95"/>
      <c r="C174" s="95"/>
      <c r="D174" s="96"/>
      <c r="E174" s="82" t="s">
        <v>105</v>
      </c>
      <c r="F174" s="151" t="e">
        <f>SUM(F175,#REF!,#REF!)</f>
        <v>#REF!</v>
      </c>
      <c r="G174" s="151" t="e">
        <f>SUM(G175,#REF!,#REF!)</f>
        <v>#REF!</v>
      </c>
      <c r="H174" s="151" t="e">
        <f>SUM(H175,#REF!,#REF!)</f>
        <v>#REF!</v>
      </c>
      <c r="I174" s="151" t="e">
        <f>SUM(I175,#REF!,#REF!)</f>
        <v>#REF!</v>
      </c>
      <c r="J174" s="151" t="e">
        <f>SUM(J175,#REF!,#REF!)</f>
        <v>#REF!</v>
      </c>
      <c r="K174" s="151" t="e">
        <f>SUM(K175,#REF!,#REF!)</f>
        <v>#REF!</v>
      </c>
      <c r="L174" s="151" t="e">
        <f>SUM(L175,#REF!,#REF!)</f>
        <v>#REF!</v>
      </c>
      <c r="M174" s="151" t="e">
        <f>SUM(M175,#REF!,#REF!)</f>
        <v>#REF!</v>
      </c>
      <c r="N174" s="151" t="e">
        <f>SUM(N175,#REF!,#REF!)</f>
        <v>#REF!</v>
      </c>
      <c r="O174" s="151" t="e">
        <f>SUM(O175,#REF!,#REF!)</f>
        <v>#REF!</v>
      </c>
      <c r="P174" s="151" t="e">
        <f>SUM(P175,#REF!,#REF!)</f>
        <v>#REF!</v>
      </c>
      <c r="Q174" s="84">
        <f>SUM(Q175)</f>
        <v>53995</v>
      </c>
      <c r="R174" s="84">
        <f>SUM(R175)</f>
        <v>5994.4</v>
      </c>
      <c r="S174" s="85">
        <f t="shared" si="38"/>
        <v>11.1</v>
      </c>
    </row>
    <row r="175" spans="1:19" s="101" customFormat="1" ht="9">
      <c r="A175" s="86"/>
      <c r="B175" s="98">
        <v>80101</v>
      </c>
      <c r="C175" s="98"/>
      <c r="D175" s="99" t="s">
        <v>219</v>
      </c>
      <c r="E175" s="100" t="s">
        <v>106</v>
      </c>
      <c r="F175" s="110">
        <f aca="true" t="shared" si="41" ref="F175:P175">SUM(F176:F176)</f>
        <v>0</v>
      </c>
      <c r="G175" s="110">
        <f t="shared" si="41"/>
        <v>2000</v>
      </c>
      <c r="H175" s="110">
        <f t="shared" si="41"/>
        <v>0</v>
      </c>
      <c r="I175" s="110">
        <f t="shared" si="41"/>
        <v>0</v>
      </c>
      <c r="J175" s="110">
        <f t="shared" si="41"/>
        <v>0</v>
      </c>
      <c r="K175" s="110">
        <f t="shared" si="41"/>
        <v>0</v>
      </c>
      <c r="L175" s="110">
        <f t="shared" si="41"/>
        <v>0</v>
      </c>
      <c r="M175" s="110">
        <f t="shared" si="41"/>
        <v>0</v>
      </c>
      <c r="N175" s="110">
        <f t="shared" si="41"/>
        <v>0</v>
      </c>
      <c r="O175" s="110">
        <f t="shared" si="41"/>
        <v>0</v>
      </c>
      <c r="P175" s="110">
        <f t="shared" si="41"/>
        <v>0</v>
      </c>
      <c r="Q175" s="89">
        <f>SUM(Q177:Q188)</f>
        <v>53995</v>
      </c>
      <c r="R175" s="89">
        <f>SUM(R177:R188)</f>
        <v>5994.4</v>
      </c>
      <c r="S175" s="85">
        <f t="shared" si="38"/>
        <v>11.1</v>
      </c>
    </row>
    <row r="176" spans="1:19" s="93" customFormat="1" ht="29.25" hidden="1">
      <c r="A176" s="86"/>
      <c r="B176" s="80"/>
      <c r="C176" s="80">
        <v>2700</v>
      </c>
      <c r="D176" s="81"/>
      <c r="E176" s="90" t="s">
        <v>235</v>
      </c>
      <c r="F176" s="111">
        <v>0</v>
      </c>
      <c r="G176" s="111">
        <v>2000</v>
      </c>
      <c r="H176" s="111"/>
      <c r="I176" s="111"/>
      <c r="J176" s="111"/>
      <c r="K176" s="111"/>
      <c r="L176" s="111"/>
      <c r="M176" s="111"/>
      <c r="N176" s="111"/>
      <c r="O176" s="111"/>
      <c r="P176" s="111"/>
      <c r="Q176" s="91">
        <v>0</v>
      </c>
      <c r="R176" s="148">
        <v>0</v>
      </c>
      <c r="S176" s="92">
        <v>0</v>
      </c>
    </row>
    <row r="177" spans="1:19" s="93" customFormat="1" ht="48.75">
      <c r="A177" s="86"/>
      <c r="B177" s="80"/>
      <c r="C177" s="80">
        <v>2705</v>
      </c>
      <c r="D177" s="81"/>
      <c r="E177" s="90" t="s">
        <v>322</v>
      </c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91">
        <v>5995</v>
      </c>
      <c r="R177" s="148">
        <v>5994.4</v>
      </c>
      <c r="S177" s="108">
        <f>ROUND((R177/Q177)*100,2)</f>
        <v>99.99</v>
      </c>
    </row>
    <row r="178" spans="1:19" s="93" customFormat="1" ht="29.25" customHeight="1">
      <c r="A178" s="86"/>
      <c r="B178" s="80"/>
      <c r="C178" s="80">
        <v>2708</v>
      </c>
      <c r="D178" s="81"/>
      <c r="E178" s="90" t="s">
        <v>235</v>
      </c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91">
        <v>36000</v>
      </c>
      <c r="R178" s="148">
        <v>0</v>
      </c>
      <c r="S178" s="108">
        <f>ROUND((R178/Q178)*100,2)</f>
        <v>0</v>
      </c>
    </row>
    <row r="179" spans="1:19" s="101" customFormat="1" ht="9" hidden="1">
      <c r="A179" s="86"/>
      <c r="B179" s="98">
        <v>80104</v>
      </c>
      <c r="C179" s="98"/>
      <c r="D179" s="99" t="s">
        <v>219</v>
      </c>
      <c r="E179" s="100" t="s">
        <v>207</v>
      </c>
      <c r="F179" s="110">
        <f aca="true" t="shared" si="42" ref="F179:P179">SUM(F181:F181)</f>
        <v>0</v>
      </c>
      <c r="G179" s="110">
        <f t="shared" si="42"/>
        <v>2000</v>
      </c>
      <c r="H179" s="110">
        <f t="shared" si="42"/>
        <v>0</v>
      </c>
      <c r="I179" s="110">
        <f t="shared" si="42"/>
        <v>0</v>
      </c>
      <c r="J179" s="110">
        <f t="shared" si="42"/>
        <v>0</v>
      </c>
      <c r="K179" s="110">
        <f t="shared" si="42"/>
        <v>0</v>
      </c>
      <c r="L179" s="110">
        <f t="shared" si="42"/>
        <v>0</v>
      </c>
      <c r="M179" s="110">
        <f t="shared" si="42"/>
        <v>0</v>
      </c>
      <c r="N179" s="110">
        <f t="shared" si="42"/>
        <v>0</v>
      </c>
      <c r="O179" s="110">
        <f t="shared" si="42"/>
        <v>0</v>
      </c>
      <c r="P179" s="110">
        <f t="shared" si="42"/>
        <v>0</v>
      </c>
      <c r="Q179" s="89"/>
      <c r="R179" s="89"/>
      <c r="S179" s="124">
        <v>0</v>
      </c>
    </row>
    <row r="180" spans="1:19" s="93" customFormat="1" ht="9.75" hidden="1">
      <c r="A180" s="86"/>
      <c r="B180" s="80"/>
      <c r="C180" s="80">
        <v>970</v>
      </c>
      <c r="D180" s="81"/>
      <c r="E180" s="90" t="s">
        <v>237</v>
      </c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91"/>
      <c r="R180" s="112"/>
      <c r="S180" s="92">
        <v>0</v>
      </c>
    </row>
    <row r="181" spans="1:19" s="93" customFormat="1" ht="29.25" hidden="1">
      <c r="A181" s="86"/>
      <c r="B181" s="80"/>
      <c r="C181" s="80">
        <v>2700</v>
      </c>
      <c r="D181" s="81"/>
      <c r="E181" s="90" t="s">
        <v>235</v>
      </c>
      <c r="F181" s="111">
        <v>0</v>
      </c>
      <c r="G181" s="111">
        <v>2000</v>
      </c>
      <c r="H181" s="111"/>
      <c r="I181" s="111"/>
      <c r="J181" s="111"/>
      <c r="K181" s="111"/>
      <c r="L181" s="111"/>
      <c r="M181" s="111"/>
      <c r="N181" s="111"/>
      <c r="O181" s="111"/>
      <c r="P181" s="111"/>
      <c r="Q181" s="91"/>
      <c r="R181" s="148"/>
      <c r="S181" s="85">
        <v>0</v>
      </c>
    </row>
    <row r="182" spans="1:19" s="101" customFormat="1" ht="9" hidden="1">
      <c r="A182" s="86"/>
      <c r="B182" s="98">
        <v>80110</v>
      </c>
      <c r="C182" s="98"/>
      <c r="D182" s="99" t="s">
        <v>219</v>
      </c>
      <c r="E182" s="100" t="s">
        <v>209</v>
      </c>
      <c r="F182" s="110">
        <f aca="true" t="shared" si="43" ref="F182:P182">SUM(F184:F184)</f>
        <v>0</v>
      </c>
      <c r="G182" s="110">
        <f t="shared" si="43"/>
        <v>2000</v>
      </c>
      <c r="H182" s="110">
        <f t="shared" si="43"/>
        <v>0</v>
      </c>
      <c r="I182" s="110">
        <f t="shared" si="43"/>
        <v>0</v>
      </c>
      <c r="J182" s="110">
        <f t="shared" si="43"/>
        <v>0</v>
      </c>
      <c r="K182" s="110">
        <f t="shared" si="43"/>
        <v>0</v>
      </c>
      <c r="L182" s="110">
        <f t="shared" si="43"/>
        <v>0</v>
      </c>
      <c r="M182" s="110">
        <f t="shared" si="43"/>
        <v>0</v>
      </c>
      <c r="N182" s="110">
        <f t="shared" si="43"/>
        <v>0</v>
      </c>
      <c r="O182" s="110">
        <f t="shared" si="43"/>
        <v>0</v>
      </c>
      <c r="P182" s="110">
        <f t="shared" si="43"/>
        <v>0</v>
      </c>
      <c r="Q182" s="89"/>
      <c r="R182" s="89"/>
      <c r="S182" s="124">
        <v>0</v>
      </c>
    </row>
    <row r="183" spans="1:19" s="93" customFormat="1" ht="9.75" hidden="1">
      <c r="A183" s="86"/>
      <c r="B183" s="80"/>
      <c r="C183" s="80">
        <v>970</v>
      </c>
      <c r="D183" s="81"/>
      <c r="E183" s="90" t="s">
        <v>237</v>
      </c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91"/>
      <c r="R183" s="112"/>
      <c r="S183" s="92">
        <v>0</v>
      </c>
    </row>
    <row r="184" spans="1:19" s="93" customFormat="1" ht="29.25" hidden="1">
      <c r="A184" s="86"/>
      <c r="B184" s="80"/>
      <c r="C184" s="80">
        <v>2700</v>
      </c>
      <c r="D184" s="81"/>
      <c r="E184" s="90" t="s">
        <v>235</v>
      </c>
      <c r="F184" s="111">
        <v>0</v>
      </c>
      <c r="G184" s="111">
        <v>2000</v>
      </c>
      <c r="H184" s="111"/>
      <c r="I184" s="111"/>
      <c r="J184" s="111"/>
      <c r="K184" s="111"/>
      <c r="L184" s="111"/>
      <c r="M184" s="111"/>
      <c r="N184" s="111"/>
      <c r="O184" s="111"/>
      <c r="P184" s="111"/>
      <c r="Q184" s="91"/>
      <c r="R184" s="148"/>
      <c r="S184" s="92" t="e">
        <f aca="true" t="shared" si="44" ref="S184:S190">ROUND((R184/Q184)*100,2)</f>
        <v>#DIV/0!</v>
      </c>
    </row>
    <row r="185" spans="1:19" s="93" customFormat="1" ht="29.25" hidden="1">
      <c r="A185" s="86"/>
      <c r="B185" s="80"/>
      <c r="C185" s="80">
        <v>6290</v>
      </c>
      <c r="D185" s="81"/>
      <c r="E185" s="90" t="s">
        <v>236</v>
      </c>
      <c r="F185" s="111">
        <v>0</v>
      </c>
      <c r="G185" s="111">
        <v>2000</v>
      </c>
      <c r="H185" s="111"/>
      <c r="I185" s="111"/>
      <c r="J185" s="111"/>
      <c r="K185" s="111"/>
      <c r="L185" s="111"/>
      <c r="M185" s="111"/>
      <c r="N185" s="111"/>
      <c r="O185" s="111"/>
      <c r="P185" s="111"/>
      <c r="Q185" s="91"/>
      <c r="R185" s="148"/>
      <c r="S185" s="92" t="e">
        <f t="shared" si="44"/>
        <v>#DIV/0!</v>
      </c>
    </row>
    <row r="186" spans="1:19" s="93" customFormat="1" ht="18.75" hidden="1">
      <c r="A186" s="86"/>
      <c r="B186" s="109">
        <v>80114</v>
      </c>
      <c r="C186" s="80"/>
      <c r="D186" s="81"/>
      <c r="E186" s="88" t="s">
        <v>210</v>
      </c>
      <c r="F186" s="111"/>
      <c r="G186" s="111"/>
      <c r="H186" s="111"/>
      <c r="I186" s="111"/>
      <c r="J186" s="111"/>
      <c r="K186" s="111"/>
      <c r="L186" s="111"/>
      <c r="M186" s="119"/>
      <c r="N186" s="111"/>
      <c r="O186" s="111"/>
      <c r="P186" s="111"/>
      <c r="Q186" s="84"/>
      <c r="R186" s="84"/>
      <c r="S186" s="85" t="e">
        <f t="shared" si="44"/>
        <v>#DIV/0!</v>
      </c>
    </row>
    <row r="187" spans="1:19" s="93" customFormat="1" ht="9.75" hidden="1">
      <c r="A187" s="86"/>
      <c r="B187" s="80"/>
      <c r="C187" s="80">
        <v>970</v>
      </c>
      <c r="D187" s="81"/>
      <c r="E187" s="90" t="s">
        <v>237</v>
      </c>
      <c r="F187" s="111"/>
      <c r="G187" s="111"/>
      <c r="H187" s="111"/>
      <c r="I187" s="111"/>
      <c r="J187" s="111"/>
      <c r="K187" s="111"/>
      <c r="L187" s="111"/>
      <c r="M187" s="119"/>
      <c r="N187" s="111"/>
      <c r="O187" s="111"/>
      <c r="P187" s="111"/>
      <c r="Q187" s="91"/>
      <c r="R187" s="112"/>
      <c r="S187" s="92" t="e">
        <f t="shared" si="44"/>
        <v>#DIV/0!</v>
      </c>
    </row>
    <row r="188" spans="1:19" s="93" customFormat="1" ht="29.25" customHeight="1">
      <c r="A188" s="86"/>
      <c r="B188" s="80"/>
      <c r="C188" s="80">
        <v>2709</v>
      </c>
      <c r="D188" s="81"/>
      <c r="E188" s="90" t="s">
        <v>235</v>
      </c>
      <c r="F188" s="111"/>
      <c r="G188" s="111"/>
      <c r="H188" s="111"/>
      <c r="I188" s="111"/>
      <c r="J188" s="111"/>
      <c r="K188" s="111"/>
      <c r="L188" s="111"/>
      <c r="M188" s="119"/>
      <c r="N188" s="111"/>
      <c r="O188" s="111"/>
      <c r="P188" s="111"/>
      <c r="Q188" s="91">
        <v>12000</v>
      </c>
      <c r="R188" s="112">
        <v>0</v>
      </c>
      <c r="S188" s="92">
        <f t="shared" si="44"/>
        <v>0</v>
      </c>
    </row>
    <row r="189" spans="1:19" s="127" customFormat="1" ht="12" thickBot="1">
      <c r="A189" s="464" t="s">
        <v>238</v>
      </c>
      <c r="B189" s="465"/>
      <c r="C189" s="465"/>
      <c r="D189" s="465"/>
      <c r="E189" s="466"/>
      <c r="F189" s="158"/>
      <c r="G189" s="158"/>
      <c r="H189" s="158"/>
      <c r="I189" s="158"/>
      <c r="J189" s="158"/>
      <c r="K189" s="158"/>
      <c r="L189" s="158"/>
      <c r="M189" s="159"/>
      <c r="N189" s="158"/>
      <c r="O189" s="158"/>
      <c r="P189" s="158"/>
      <c r="Q189" s="133">
        <f>SUM(Q169,Q174)</f>
        <v>78995</v>
      </c>
      <c r="R189" s="133">
        <f>SUM(R169,R174)</f>
        <v>30994.4</v>
      </c>
      <c r="S189" s="160">
        <f t="shared" si="44"/>
        <v>39.24</v>
      </c>
    </row>
    <row r="190" spans="1:19" s="127" customFormat="1" ht="12" thickBot="1">
      <c r="A190" s="467" t="s">
        <v>311</v>
      </c>
      <c r="B190" s="468"/>
      <c r="C190" s="468"/>
      <c r="D190" s="468"/>
      <c r="E190" s="468"/>
      <c r="F190" s="161" t="e">
        <f>SUM(F100,F155,#REF!,#REF!)</f>
        <v>#REF!</v>
      </c>
      <c r="G190" s="161" t="e">
        <f>SUM(G100,G155,#REF!,#REF!)</f>
        <v>#REF!</v>
      </c>
      <c r="H190" s="161" t="e">
        <f>SUM(H100,H155,#REF!,#REF!)</f>
        <v>#REF!</v>
      </c>
      <c r="I190" s="161" t="e">
        <f>SUM(I100,I155,#REF!,#REF!)</f>
        <v>#REF!</v>
      </c>
      <c r="J190" s="161" t="e">
        <f>SUM(J100,J155,#REF!,#REF!)</f>
        <v>#REF!</v>
      </c>
      <c r="K190" s="161" t="e">
        <f>SUM(K100,K155,#REF!,#REF!)</f>
        <v>#REF!</v>
      </c>
      <c r="L190" s="161" t="e">
        <f>SUM(L100,L155,#REF!,#REF!)</f>
        <v>#REF!</v>
      </c>
      <c r="M190" s="161" t="e">
        <f>SUM(M100,M155,#REF!,#REF!)</f>
        <v>#REF!</v>
      </c>
      <c r="N190" s="161" t="e">
        <f>SUM(N100,N155,#REF!,#REF!)</f>
        <v>#REF!</v>
      </c>
      <c r="O190" s="161" t="e">
        <f>SUM(O100,O155,#REF!,#REF!)</f>
        <v>#REF!</v>
      </c>
      <c r="P190" s="161" t="e">
        <f>SUM(P100,P155,#REF!,#REF!)</f>
        <v>#REF!</v>
      </c>
      <c r="Q190" s="161">
        <f>SUM(Q100,Q109,Q127,Q132,Q155,Q163,Q189)</f>
        <v>11697636</v>
      </c>
      <c r="R190" s="161">
        <f>SUM(R100,R109,R127,R132,R155,R163,R189)</f>
        <v>6554392.29</v>
      </c>
      <c r="S190" s="162">
        <f t="shared" si="44"/>
        <v>56.03</v>
      </c>
    </row>
  </sheetData>
  <mergeCells count="20">
    <mergeCell ref="A156:E156"/>
    <mergeCell ref="A189:E189"/>
    <mergeCell ref="A190:E190"/>
    <mergeCell ref="A164:E164"/>
    <mergeCell ref="A163:E163"/>
    <mergeCell ref="A155:E155"/>
    <mergeCell ref="A128:R128"/>
    <mergeCell ref="A109:E109"/>
    <mergeCell ref="A127:E127"/>
    <mergeCell ref="A132:E132"/>
    <mergeCell ref="S3:S4"/>
    <mergeCell ref="E2:S2"/>
    <mergeCell ref="A100:E100"/>
    <mergeCell ref="Q3:Q4"/>
    <mergeCell ref="R3:R4"/>
    <mergeCell ref="A3:A4"/>
    <mergeCell ref="B3:B4"/>
    <mergeCell ref="C3:C4"/>
    <mergeCell ref="E3:E4"/>
    <mergeCell ref="A5:S6"/>
  </mergeCells>
  <printOptions/>
  <pageMargins left="1.3779527559055118" right="0" top="0.3937007874015748" bottom="0.7874015748031497" header="0.5118110236220472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D12">
      <selection activeCell="I11" sqref="I11"/>
    </sheetView>
  </sheetViews>
  <sheetFormatPr defaultColWidth="9.00390625" defaultRowHeight="12.75"/>
  <cols>
    <col min="1" max="1" width="5.625" style="44" customWidth="1"/>
    <col min="2" max="2" width="4.875" style="44" bestFit="1" customWidth="1"/>
    <col min="3" max="3" width="6.25390625" style="44" bestFit="1" customWidth="1"/>
    <col min="4" max="4" width="18.875" style="44" customWidth="1"/>
    <col min="5" max="5" width="10.625" style="44" customWidth="1"/>
    <col min="6" max="6" width="11.25390625" style="49" customWidth="1"/>
    <col min="7" max="7" width="11.625" style="44" customWidth="1"/>
    <col min="8" max="8" width="11.25390625" style="257" customWidth="1"/>
    <col min="9" max="9" width="7.375" style="44" customWidth="1"/>
    <col min="10" max="10" width="8.75390625" style="44" customWidth="1"/>
    <col min="11" max="11" width="9.00390625" style="44" customWidth="1"/>
    <col min="12" max="12" width="11.00390625" style="44" customWidth="1"/>
    <col min="13" max="13" width="12.875" style="44" customWidth="1"/>
    <col min="14" max="14" width="8.875" style="44" customWidth="1"/>
    <col min="15" max="15" width="8.75390625" style="44" bestFit="1" customWidth="1"/>
    <col min="16" max="16" width="10.25390625" style="44" customWidth="1"/>
    <col min="17" max="17" width="16.75390625" style="44" customWidth="1"/>
    <col min="18" max="16384" width="9.125" style="44" customWidth="1"/>
  </cols>
  <sheetData>
    <row r="1" ht="11.25">
      <c r="M1" s="275" t="s">
        <v>279</v>
      </c>
    </row>
    <row r="2" spans="1:17" ht="11.25">
      <c r="A2" s="474" t="s">
        <v>338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ht="10.5" customHeight="1">
      <c r="A3" s="43"/>
      <c r="B3" s="43"/>
      <c r="C3" s="43"/>
      <c r="D3" s="43"/>
      <c r="E3" s="43"/>
      <c r="F3" s="47"/>
      <c r="G3" s="43"/>
      <c r="H3" s="255"/>
      <c r="I3" s="43"/>
      <c r="J3" s="43"/>
      <c r="K3" s="43"/>
      <c r="L3" s="43"/>
      <c r="M3" s="43"/>
      <c r="N3" s="43"/>
      <c r="O3" s="43"/>
      <c r="P3" s="43"/>
      <c r="Q3" s="5" t="s">
        <v>41</v>
      </c>
    </row>
    <row r="4" spans="1:17" s="252" customFormat="1" ht="19.5" customHeight="1">
      <c r="A4" s="475" t="s">
        <v>57</v>
      </c>
      <c r="B4" s="475" t="s">
        <v>2</v>
      </c>
      <c r="C4" s="475" t="s">
        <v>40</v>
      </c>
      <c r="D4" s="470" t="s">
        <v>69</v>
      </c>
      <c r="E4" s="470" t="s">
        <v>58</v>
      </c>
      <c r="F4" s="471" t="s">
        <v>305</v>
      </c>
      <c r="G4" s="480" t="s">
        <v>65</v>
      </c>
      <c r="H4" s="480"/>
      <c r="I4" s="480"/>
      <c r="J4" s="480"/>
      <c r="K4" s="480"/>
      <c r="L4" s="480"/>
      <c r="M4" s="480"/>
      <c r="N4" s="480"/>
      <c r="O4" s="480"/>
      <c r="P4" s="476"/>
      <c r="Q4" s="470" t="s">
        <v>62</v>
      </c>
    </row>
    <row r="5" spans="1:17" s="252" customFormat="1" ht="19.5" customHeight="1">
      <c r="A5" s="475"/>
      <c r="B5" s="475"/>
      <c r="C5" s="475"/>
      <c r="D5" s="470"/>
      <c r="E5" s="470"/>
      <c r="F5" s="472"/>
      <c r="G5" s="476" t="s">
        <v>306</v>
      </c>
      <c r="H5" s="484" t="s">
        <v>269</v>
      </c>
      <c r="I5" s="477" t="s">
        <v>242</v>
      </c>
      <c r="J5" s="470" t="s">
        <v>15</v>
      </c>
      <c r="K5" s="470"/>
      <c r="L5" s="470"/>
      <c r="M5" s="470"/>
      <c r="N5" s="470" t="s">
        <v>56</v>
      </c>
      <c r="O5" s="470" t="s">
        <v>307</v>
      </c>
      <c r="P5" s="481" t="s">
        <v>308</v>
      </c>
      <c r="Q5" s="470"/>
    </row>
    <row r="6" spans="1:17" s="252" customFormat="1" ht="29.25" customHeight="1">
      <c r="A6" s="475"/>
      <c r="B6" s="475"/>
      <c r="C6" s="475"/>
      <c r="D6" s="470"/>
      <c r="E6" s="470"/>
      <c r="F6" s="472"/>
      <c r="G6" s="476"/>
      <c r="H6" s="485"/>
      <c r="I6" s="478"/>
      <c r="J6" s="470" t="s">
        <v>74</v>
      </c>
      <c r="K6" s="470" t="s">
        <v>67</v>
      </c>
      <c r="L6" s="470" t="s">
        <v>75</v>
      </c>
      <c r="M6" s="470" t="s">
        <v>68</v>
      </c>
      <c r="N6" s="470"/>
      <c r="O6" s="470"/>
      <c r="P6" s="482"/>
      <c r="Q6" s="470"/>
    </row>
    <row r="7" spans="1:17" s="252" customFormat="1" ht="19.5" customHeight="1">
      <c r="A7" s="475"/>
      <c r="B7" s="475"/>
      <c r="C7" s="475"/>
      <c r="D7" s="470"/>
      <c r="E7" s="470"/>
      <c r="F7" s="472"/>
      <c r="G7" s="476"/>
      <c r="H7" s="485"/>
      <c r="I7" s="478"/>
      <c r="J7" s="470"/>
      <c r="K7" s="470"/>
      <c r="L7" s="470"/>
      <c r="M7" s="470"/>
      <c r="N7" s="470"/>
      <c r="O7" s="470"/>
      <c r="P7" s="482"/>
      <c r="Q7" s="470"/>
    </row>
    <row r="8" spans="1:17" s="252" customFormat="1" ht="19.5" customHeight="1">
      <c r="A8" s="475"/>
      <c r="B8" s="475"/>
      <c r="C8" s="475"/>
      <c r="D8" s="470"/>
      <c r="E8" s="470"/>
      <c r="F8" s="473"/>
      <c r="G8" s="476"/>
      <c r="H8" s="486"/>
      <c r="I8" s="479"/>
      <c r="J8" s="470"/>
      <c r="K8" s="470"/>
      <c r="L8" s="470"/>
      <c r="M8" s="470"/>
      <c r="N8" s="470"/>
      <c r="O8" s="470"/>
      <c r="P8" s="483"/>
      <c r="Q8" s="470"/>
    </row>
    <row r="9" spans="1:17" ht="7.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8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</row>
    <row r="10" spans="1:17" ht="55.5" customHeight="1">
      <c r="A10" s="50" t="s">
        <v>10</v>
      </c>
      <c r="B10" s="51">
        <v>600</v>
      </c>
      <c r="C10" s="51">
        <v>60016</v>
      </c>
      <c r="D10" s="46" t="s">
        <v>330</v>
      </c>
      <c r="E10" s="52">
        <v>1000000</v>
      </c>
      <c r="F10" s="52">
        <v>0</v>
      </c>
      <c r="G10" s="52">
        <v>35000</v>
      </c>
      <c r="H10" s="256">
        <v>13909</v>
      </c>
      <c r="I10" s="239">
        <f aca="true" t="shared" si="0" ref="I10:I18">ROUND((H10/G10)*100,2)</f>
        <v>39.74</v>
      </c>
      <c r="J10" s="52">
        <v>35000</v>
      </c>
      <c r="K10" s="52">
        <v>0</v>
      </c>
      <c r="L10" s="53" t="s">
        <v>63</v>
      </c>
      <c r="M10" s="52"/>
      <c r="N10" s="52">
        <v>500000</v>
      </c>
      <c r="O10" s="52">
        <v>465000</v>
      </c>
      <c r="P10" s="52"/>
      <c r="Q10" s="51" t="s">
        <v>164</v>
      </c>
    </row>
    <row r="11" spans="1:17" ht="93.75" customHeight="1">
      <c r="A11" s="50" t="s">
        <v>11</v>
      </c>
      <c r="B11" s="51">
        <v>600</v>
      </c>
      <c r="C11" s="51">
        <v>60016</v>
      </c>
      <c r="D11" s="46" t="s">
        <v>331</v>
      </c>
      <c r="E11" s="52">
        <v>800000</v>
      </c>
      <c r="F11" s="52">
        <v>0</v>
      </c>
      <c r="G11" s="52">
        <v>25000</v>
      </c>
      <c r="H11" s="256">
        <v>21647.6</v>
      </c>
      <c r="I11" s="239">
        <f t="shared" si="0"/>
        <v>86.59</v>
      </c>
      <c r="J11" s="52">
        <v>25000</v>
      </c>
      <c r="K11" s="52">
        <v>0</v>
      </c>
      <c r="L11" s="53" t="s">
        <v>63</v>
      </c>
      <c r="M11" s="52"/>
      <c r="N11" s="52">
        <v>775000</v>
      </c>
      <c r="O11" s="52"/>
      <c r="P11" s="52"/>
      <c r="Q11" s="51" t="s">
        <v>164</v>
      </c>
    </row>
    <row r="12" spans="1:17" ht="45">
      <c r="A12" s="50" t="s">
        <v>12</v>
      </c>
      <c r="B12" s="51">
        <v>600</v>
      </c>
      <c r="C12" s="51">
        <v>60016</v>
      </c>
      <c r="D12" s="46" t="s">
        <v>332</v>
      </c>
      <c r="E12" s="52">
        <v>1200000</v>
      </c>
      <c r="F12" s="52">
        <v>0</v>
      </c>
      <c r="G12" s="52">
        <v>40000</v>
      </c>
      <c r="H12" s="256">
        <v>21122</v>
      </c>
      <c r="I12" s="239">
        <f t="shared" si="0"/>
        <v>52.81</v>
      </c>
      <c r="J12" s="52">
        <v>40000</v>
      </c>
      <c r="K12" s="52">
        <v>0</v>
      </c>
      <c r="L12" s="53" t="s">
        <v>63</v>
      </c>
      <c r="M12" s="52"/>
      <c r="N12" s="52">
        <v>500000</v>
      </c>
      <c r="O12" s="52">
        <v>660000</v>
      </c>
      <c r="P12" s="52"/>
      <c r="Q12" s="51" t="s">
        <v>164</v>
      </c>
    </row>
    <row r="13" spans="1:17" ht="66.75" customHeight="1">
      <c r="A13" s="50" t="s">
        <v>1</v>
      </c>
      <c r="B13" s="51">
        <v>750</v>
      </c>
      <c r="C13" s="51">
        <v>75023</v>
      </c>
      <c r="D13" s="46" t="s">
        <v>333</v>
      </c>
      <c r="E13" s="52">
        <v>100000</v>
      </c>
      <c r="F13" s="52">
        <v>0</v>
      </c>
      <c r="G13" s="52">
        <v>30000</v>
      </c>
      <c r="H13" s="256">
        <v>1939.8</v>
      </c>
      <c r="I13" s="239">
        <f t="shared" si="0"/>
        <v>6.47</v>
      </c>
      <c r="J13" s="52">
        <v>30000</v>
      </c>
      <c r="K13" s="52">
        <v>0</v>
      </c>
      <c r="L13" s="53" t="s">
        <v>63</v>
      </c>
      <c r="M13" s="52"/>
      <c r="N13" s="52">
        <v>70000</v>
      </c>
      <c r="O13" s="52"/>
      <c r="P13" s="52"/>
      <c r="Q13" s="51" t="s">
        <v>164</v>
      </c>
    </row>
    <row r="14" spans="1:17" ht="59.25" customHeight="1">
      <c r="A14" s="50" t="s">
        <v>16</v>
      </c>
      <c r="B14" s="51">
        <v>801</v>
      </c>
      <c r="C14" s="51">
        <v>80101</v>
      </c>
      <c r="D14" s="46" t="s">
        <v>334</v>
      </c>
      <c r="E14" s="52">
        <v>280000</v>
      </c>
      <c r="F14" s="52">
        <v>20000</v>
      </c>
      <c r="G14" s="52">
        <v>5000</v>
      </c>
      <c r="H14" s="256">
        <v>0</v>
      </c>
      <c r="I14" s="239">
        <f t="shared" si="0"/>
        <v>0</v>
      </c>
      <c r="J14" s="52">
        <v>5000</v>
      </c>
      <c r="K14" s="52">
        <v>0</v>
      </c>
      <c r="L14" s="53" t="s">
        <v>63</v>
      </c>
      <c r="M14" s="52"/>
      <c r="N14" s="52">
        <v>255000</v>
      </c>
      <c r="O14" s="52"/>
      <c r="P14" s="52"/>
      <c r="Q14" s="51" t="s">
        <v>164</v>
      </c>
    </row>
    <row r="15" spans="1:17" ht="41.25" customHeight="1">
      <c r="A15" s="50" t="s">
        <v>19</v>
      </c>
      <c r="B15" s="51">
        <v>801</v>
      </c>
      <c r="C15" s="51">
        <v>80101</v>
      </c>
      <c r="D15" s="46" t="s">
        <v>335</v>
      </c>
      <c r="E15" s="52">
        <v>1200000</v>
      </c>
      <c r="F15" s="52">
        <v>0</v>
      </c>
      <c r="G15" s="52">
        <v>36000</v>
      </c>
      <c r="H15" s="256">
        <v>0</v>
      </c>
      <c r="I15" s="239">
        <f t="shared" si="0"/>
        <v>0</v>
      </c>
      <c r="J15" s="52">
        <v>36000</v>
      </c>
      <c r="K15" s="52"/>
      <c r="L15" s="53" t="s">
        <v>63</v>
      </c>
      <c r="M15" s="52"/>
      <c r="N15" s="52">
        <v>664000</v>
      </c>
      <c r="O15" s="52">
        <v>500000</v>
      </c>
      <c r="P15" s="52"/>
      <c r="Q15" s="51" t="s">
        <v>164</v>
      </c>
    </row>
    <row r="16" spans="1:17" ht="66" customHeight="1">
      <c r="A16" s="50" t="s">
        <v>22</v>
      </c>
      <c r="B16" s="51">
        <v>801</v>
      </c>
      <c r="C16" s="51">
        <v>80101</v>
      </c>
      <c r="D16" s="46" t="s">
        <v>336</v>
      </c>
      <c r="E16" s="52">
        <v>850000</v>
      </c>
      <c r="F16" s="52">
        <v>16200</v>
      </c>
      <c r="G16" s="52">
        <v>50000</v>
      </c>
      <c r="H16" s="256">
        <v>0</v>
      </c>
      <c r="I16" s="239">
        <f t="shared" si="0"/>
        <v>0</v>
      </c>
      <c r="J16" s="52">
        <v>0</v>
      </c>
      <c r="K16" s="52">
        <v>50000</v>
      </c>
      <c r="L16" s="53" t="s">
        <v>63</v>
      </c>
      <c r="M16" s="52"/>
      <c r="N16" s="52">
        <v>783800</v>
      </c>
      <c r="O16" s="52"/>
      <c r="P16" s="52"/>
      <c r="Q16" s="51" t="s">
        <v>164</v>
      </c>
    </row>
    <row r="17" spans="1:17" ht="66" customHeight="1">
      <c r="A17" s="50" t="s">
        <v>28</v>
      </c>
      <c r="B17" s="51">
        <v>851</v>
      </c>
      <c r="C17" s="51">
        <v>85121</v>
      </c>
      <c r="D17" s="46" t="s">
        <v>337</v>
      </c>
      <c r="E17" s="52">
        <v>2500000</v>
      </c>
      <c r="F17" s="52">
        <v>5551</v>
      </c>
      <c r="G17" s="52">
        <v>1000000</v>
      </c>
      <c r="H17" s="256">
        <v>54900</v>
      </c>
      <c r="I17" s="239">
        <f t="shared" si="0"/>
        <v>5.49</v>
      </c>
      <c r="J17" s="52">
        <v>700000</v>
      </c>
      <c r="K17" s="52">
        <v>300000</v>
      </c>
      <c r="L17" s="53" t="s">
        <v>63</v>
      </c>
      <c r="M17" s="52"/>
      <c r="N17" s="52">
        <v>1000000</v>
      </c>
      <c r="O17" s="52">
        <v>494449</v>
      </c>
      <c r="P17" s="52"/>
      <c r="Q17" s="51" t="s">
        <v>164</v>
      </c>
    </row>
    <row r="18" spans="1:17" ht="22.5" customHeight="1">
      <c r="A18" s="469" t="s">
        <v>292</v>
      </c>
      <c r="B18" s="469"/>
      <c r="C18" s="469"/>
      <c r="D18" s="469"/>
      <c r="E18" s="52">
        <f>SUM(E10:E17)</f>
        <v>7930000</v>
      </c>
      <c r="F18" s="52">
        <f>SUM(F10:F17)</f>
        <v>41751</v>
      </c>
      <c r="G18" s="52">
        <f>SUM(G10:G17)</f>
        <v>1221000</v>
      </c>
      <c r="H18" s="256">
        <f>SUM(H10:H17)</f>
        <v>113518.4</v>
      </c>
      <c r="I18" s="239">
        <f t="shared" si="0"/>
        <v>9.3</v>
      </c>
      <c r="J18" s="52">
        <f aca="true" t="shared" si="1" ref="J18:P18">SUM(J10:J17)</f>
        <v>871000</v>
      </c>
      <c r="K18" s="52">
        <f t="shared" si="1"/>
        <v>350000</v>
      </c>
      <c r="L18" s="52">
        <f t="shared" si="1"/>
        <v>0</v>
      </c>
      <c r="M18" s="52">
        <f t="shared" si="1"/>
        <v>0</v>
      </c>
      <c r="N18" s="52">
        <f t="shared" si="1"/>
        <v>4547800</v>
      </c>
      <c r="O18" s="52">
        <f t="shared" si="1"/>
        <v>2119449</v>
      </c>
      <c r="P18" s="52">
        <f t="shared" si="1"/>
        <v>0</v>
      </c>
      <c r="Q18" s="52"/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18:D18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4">
      <selection activeCell="J11" sqref="J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ht="12.75">
      <c r="K1" s="276" t="s">
        <v>275</v>
      </c>
    </row>
    <row r="2" spans="1:13" ht="18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" t="s">
        <v>41</v>
      </c>
    </row>
    <row r="4" spans="1:13" s="254" customFormat="1" ht="19.5" customHeight="1">
      <c r="A4" s="360" t="s">
        <v>57</v>
      </c>
      <c r="B4" s="360" t="s">
        <v>2</v>
      </c>
      <c r="C4" s="360" t="s">
        <v>40</v>
      </c>
      <c r="D4" s="355" t="s">
        <v>93</v>
      </c>
      <c r="E4" s="355" t="s">
        <v>58</v>
      </c>
      <c r="F4" s="355" t="s">
        <v>65</v>
      </c>
      <c r="G4" s="355"/>
      <c r="H4" s="355"/>
      <c r="I4" s="355"/>
      <c r="J4" s="355"/>
      <c r="K4" s="355"/>
      <c r="L4" s="355"/>
      <c r="M4" s="355" t="s">
        <v>62</v>
      </c>
    </row>
    <row r="5" spans="1:13" s="254" customFormat="1" ht="19.5" customHeight="1">
      <c r="A5" s="360"/>
      <c r="B5" s="360"/>
      <c r="C5" s="360"/>
      <c r="D5" s="355"/>
      <c r="E5" s="355"/>
      <c r="F5" s="355" t="s">
        <v>293</v>
      </c>
      <c r="G5" s="356" t="s">
        <v>270</v>
      </c>
      <c r="H5" s="356" t="s">
        <v>242</v>
      </c>
      <c r="I5" s="355" t="s">
        <v>15</v>
      </c>
      <c r="J5" s="355"/>
      <c r="K5" s="355"/>
      <c r="L5" s="355"/>
      <c r="M5" s="355"/>
    </row>
    <row r="6" spans="1:13" s="254" customFormat="1" ht="29.25" customHeight="1">
      <c r="A6" s="360"/>
      <c r="B6" s="360"/>
      <c r="C6" s="360"/>
      <c r="D6" s="355"/>
      <c r="E6" s="355"/>
      <c r="F6" s="355"/>
      <c r="G6" s="357"/>
      <c r="H6" s="357"/>
      <c r="I6" s="355" t="s">
        <v>74</v>
      </c>
      <c r="J6" s="355" t="s">
        <v>67</v>
      </c>
      <c r="K6" s="355" t="s">
        <v>76</v>
      </c>
      <c r="L6" s="355" t="s">
        <v>68</v>
      </c>
      <c r="M6" s="355"/>
    </row>
    <row r="7" spans="1:13" s="254" customFormat="1" ht="19.5" customHeight="1">
      <c r="A7" s="360"/>
      <c r="B7" s="360"/>
      <c r="C7" s="360"/>
      <c r="D7" s="355"/>
      <c r="E7" s="355"/>
      <c r="F7" s="355"/>
      <c r="G7" s="357"/>
      <c r="H7" s="357"/>
      <c r="I7" s="355"/>
      <c r="J7" s="355"/>
      <c r="K7" s="355"/>
      <c r="L7" s="355"/>
      <c r="M7" s="355"/>
    </row>
    <row r="8" spans="1:13" s="254" customFormat="1" ht="19.5" customHeight="1">
      <c r="A8" s="360"/>
      <c r="B8" s="360"/>
      <c r="C8" s="360"/>
      <c r="D8" s="355"/>
      <c r="E8" s="355"/>
      <c r="F8" s="355"/>
      <c r="G8" s="358"/>
      <c r="H8" s="358"/>
      <c r="I8" s="355"/>
      <c r="J8" s="355"/>
      <c r="K8" s="355"/>
      <c r="L8" s="355"/>
      <c r="M8" s="355"/>
    </row>
    <row r="9" spans="1:13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3" ht="129" customHeight="1">
      <c r="A10" s="23" t="s">
        <v>10</v>
      </c>
      <c r="B10" s="11">
        <v>900</v>
      </c>
      <c r="C10" s="11">
        <v>90001</v>
      </c>
      <c r="D10" s="40" t="s">
        <v>340</v>
      </c>
      <c r="E10" s="41"/>
      <c r="F10" s="41">
        <v>700000</v>
      </c>
      <c r="G10" s="41">
        <v>0</v>
      </c>
      <c r="H10" s="239">
        <f>ROUND((G10/F10)*100,2)</f>
        <v>0</v>
      </c>
      <c r="I10" s="41">
        <v>0</v>
      </c>
      <c r="J10" s="11">
        <v>700000</v>
      </c>
      <c r="K10" s="26" t="s">
        <v>63</v>
      </c>
      <c r="L10" s="11"/>
      <c r="M10" s="11" t="s">
        <v>164</v>
      </c>
    </row>
    <row r="11" spans="1:13" ht="51">
      <c r="A11" s="24"/>
      <c r="B11" s="12"/>
      <c r="C11" s="12"/>
      <c r="D11" s="12"/>
      <c r="E11" s="12"/>
      <c r="F11" s="12"/>
      <c r="G11" s="12"/>
      <c r="H11" s="239"/>
      <c r="I11" s="12"/>
      <c r="J11" s="12"/>
      <c r="K11" s="27" t="s">
        <v>63</v>
      </c>
      <c r="L11" s="12"/>
      <c r="M11" s="12"/>
    </row>
    <row r="12" spans="1:13" ht="51">
      <c r="A12" s="24"/>
      <c r="B12" s="12"/>
      <c r="C12" s="12"/>
      <c r="D12" s="12"/>
      <c r="E12" s="12"/>
      <c r="F12" s="12"/>
      <c r="G12" s="12"/>
      <c r="H12" s="239"/>
      <c r="I12" s="12"/>
      <c r="J12" s="12"/>
      <c r="K12" s="28" t="s">
        <v>63</v>
      </c>
      <c r="L12" s="12"/>
      <c r="M12" s="12"/>
    </row>
    <row r="13" spans="1:13" ht="51">
      <c r="A13" s="24"/>
      <c r="B13" s="12"/>
      <c r="C13" s="12"/>
      <c r="D13" s="12"/>
      <c r="E13" s="12"/>
      <c r="F13" s="12"/>
      <c r="G13" s="12"/>
      <c r="H13" s="239"/>
      <c r="I13" s="12"/>
      <c r="J13" s="12"/>
      <c r="K13" s="28" t="s">
        <v>63</v>
      </c>
      <c r="L13" s="12"/>
      <c r="M13" s="12"/>
    </row>
    <row r="14" spans="1:13" ht="22.5" customHeight="1">
      <c r="A14" s="487" t="s">
        <v>292</v>
      </c>
      <c r="B14" s="487"/>
      <c r="C14" s="487"/>
      <c r="D14" s="487"/>
      <c r="E14" s="35">
        <f aca="true" t="shared" si="0" ref="E14:L14">SUM(E10:E13)</f>
        <v>0</v>
      </c>
      <c r="F14" s="35">
        <f t="shared" si="0"/>
        <v>700000</v>
      </c>
      <c r="G14" s="35">
        <f t="shared" si="0"/>
        <v>0</v>
      </c>
      <c r="H14" s="239">
        <f>ROUND((G14/F14)*100,2)</f>
        <v>0</v>
      </c>
      <c r="I14" s="35">
        <f t="shared" si="0"/>
        <v>0</v>
      </c>
      <c r="J14" s="35">
        <f t="shared" si="0"/>
        <v>700000</v>
      </c>
      <c r="K14" s="35">
        <f t="shared" si="0"/>
        <v>0</v>
      </c>
      <c r="L14" s="35">
        <f t="shared" si="0"/>
        <v>0</v>
      </c>
      <c r="M14" s="29" t="s">
        <v>45</v>
      </c>
    </row>
  </sheetData>
  <mergeCells count="17">
    <mergeCell ref="A14:D14"/>
    <mergeCell ref="F5:F8"/>
    <mergeCell ref="I5:L5"/>
    <mergeCell ref="I6:I8"/>
    <mergeCell ref="G5:G8"/>
    <mergeCell ref="H5:H8"/>
    <mergeCell ref="J6:J8"/>
    <mergeCell ref="K6:K8"/>
    <mergeCell ref="L6:L8"/>
    <mergeCell ref="A2:M2"/>
    <mergeCell ref="A4:A8"/>
    <mergeCell ref="B4:B8"/>
    <mergeCell ref="C4:C8"/>
    <mergeCell ref="D4:D8"/>
    <mergeCell ref="F4:L4"/>
    <mergeCell ref="M4:M8"/>
    <mergeCell ref="E4:E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2008-08-13T07:50:25Z</cp:lastPrinted>
  <dcterms:created xsi:type="dcterms:W3CDTF">1998-12-09T13:02:10Z</dcterms:created>
  <dcterms:modified xsi:type="dcterms:W3CDTF">2008-09-11T06:49:38Z</dcterms:modified>
  <cp:category/>
  <cp:version/>
  <cp:contentType/>
  <cp:contentStatus/>
</cp:coreProperties>
</file>