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48" activeTab="11"/>
  </bookViews>
  <sheets>
    <sheet name="ZAŁ 7" sheetId="1" r:id="rId1"/>
    <sheet name="ZAŁ 6" sheetId="2" r:id="rId2"/>
    <sheet name="ZAŁ 5" sheetId="3" r:id="rId3"/>
    <sheet name="ZAŁ 2" sheetId="4" r:id="rId4"/>
    <sheet name="ZAŁ 1" sheetId="5" r:id="rId5"/>
    <sheet name="ZAŁ 3" sheetId="6" r:id="rId6"/>
    <sheet name="ZAŁ 3a" sheetId="7" r:id="rId7"/>
    <sheet name="ZAŁ 4" sheetId="8" r:id="rId8"/>
    <sheet name="ZAŁ 8" sheetId="9" r:id="rId9"/>
    <sheet name="ZAŁ 9" sheetId="10" r:id="rId10"/>
    <sheet name="ZAŁ 10" sheetId="11" r:id="rId11"/>
    <sheet name="ZAŁ 11" sheetId="12" r:id="rId12"/>
  </sheets>
  <definedNames>
    <definedName name="_xlnm.Print_Titles" localSheetId="4">'ZAŁ 1'!$3:$4</definedName>
    <definedName name="_xlnm.Print_Titles" localSheetId="3">'ZAŁ 2'!$3:$8</definedName>
    <definedName name="_xlnm.Print_Titles" localSheetId="5">'ZAŁ 3'!$3:$9</definedName>
    <definedName name="_xlnm.Print_Titles" localSheetId="2">'ZAŁ 5'!$3:$7</definedName>
    <definedName name="_xlnm.Print_Titles" localSheetId="1">'ZAŁ 6'!$3:$7</definedName>
  </definedNames>
  <calcPr fullCalcOnLoad="1"/>
</workbook>
</file>

<file path=xl/sharedStrings.xml><?xml version="1.0" encoding="utf-8"?>
<sst xmlns="http://schemas.openxmlformats.org/spreadsheetml/2006/main" count="703" uniqueCount="363">
  <si>
    <t>Wyszczególnienie</t>
  </si>
  <si>
    <t>4.</t>
  </si>
  <si>
    <t>Dział</t>
  </si>
  <si>
    <t>Rozdział</t>
  </si>
  <si>
    <t>§</t>
  </si>
  <si>
    <t>Treść</t>
  </si>
  <si>
    <t>w tym:</t>
  </si>
  <si>
    <t>Wydatki</t>
  </si>
  <si>
    <t>Przychody</t>
  </si>
  <si>
    <t>I.</t>
  </si>
  <si>
    <t>1.</t>
  </si>
  <si>
    <t>2.</t>
  </si>
  <si>
    <t>3.</t>
  </si>
  <si>
    <t>II.</t>
  </si>
  <si>
    <t>III.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</si>
  <si>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</si>
  <si>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</si>
  <si>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</si>
  <si>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</si>
  <si>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</si>
  <si>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</si>
  <si>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</si>
  <si>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</si>
  <si>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</si>
  <si>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</si>
  <si>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</si>
  <si>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</si>
  <si>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</si>
  <si>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</si>
  <si>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</si>
  <si>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</si>
  <si>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</si>
  <si>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</si>
  <si>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</si>
  <si>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</si>
  <si>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</si>
  <si>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</si>
  <si>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</si>
  <si>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</si>
  <si>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Wydatki majątkowe</t>
  </si>
  <si>
    <t>Rozdz.</t>
  </si>
  <si>
    <t>w złotych</t>
  </si>
  <si>
    <t>Nazwa zadania</t>
  </si>
  <si>
    <t>Nazwa instytucji</t>
  </si>
  <si>
    <t>§ 991</t>
  </si>
  <si>
    <t>x</t>
  </si>
  <si>
    <t>9.</t>
  </si>
  <si>
    <t>Inne papiery wartościowe</t>
  </si>
  <si>
    <t>§ 903</t>
  </si>
  <si>
    <t>§ 951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</si>
  <si>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</si>
  <si>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</si>
  <si>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</si>
  <si>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</si>
  <si>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</si>
  <si>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</si>
  <si>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2008 r.</t>
  </si>
  <si>
    <t>2009 r.</t>
  </si>
  <si>
    <t>Dotacje podmiotowe w 2007 r.</t>
  </si>
  <si>
    <t>Lp.</t>
  </si>
  <si>
    <t>Łączne nakłady finansowe</t>
  </si>
  <si>
    <t>Klasyfikacja
§</t>
  </si>
  <si>
    <t>Stan środków obrotowych na początek roku</t>
  </si>
  <si>
    <t>§ 931</t>
  </si>
  <si>
    <t>Jednostka org. realizująca zadanie lub koordynująca program</t>
  </si>
  <si>
    <t xml:space="preserve">A.      
B.
C.
D. </t>
  </si>
  <si>
    <t>Nazwa jednostki
 otrzymującej dotację</t>
  </si>
  <si>
    <t xml:space="preserve">Obligacje </t>
  </si>
  <si>
    <t>Zakres</t>
  </si>
  <si>
    <t>Dotacje przedmiotowe w 2007 r.</t>
  </si>
  <si>
    <t>Planowane wydatki</t>
  </si>
  <si>
    <t>Limity wydatków na wieloletnie programy inwestycyjne w latach 2007 - 2009</t>
  </si>
  <si>
    <t>z tego: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</si>
  <si>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</si>
  <si>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</si>
  <si>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</si>
  <si>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</si>
  <si>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</si>
  <si>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</si>
  <si>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</si>
  <si>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Dotacje celowe na zadania własne gminy realizowane przez podmioty należące
i nienależące do sektora finansów publicznych w 2007 r.</t>
  </si>
  <si>
    <t>wydatki poniesione do 31.12.2006 r.</t>
  </si>
  <si>
    <t>wydatki do poniesienia po 2009 roku</t>
  </si>
  <si>
    <t>dochody własne jst</t>
  </si>
  <si>
    <t>dotacje i środki pochodzące z innych  źr.*</t>
  </si>
  <si>
    <t>dotacje i środki pochodzące
z innych  źr.*</t>
  </si>
  <si>
    <t>§ 941</t>
  </si>
  <si>
    <t>§ 942</t>
  </si>
  <si>
    <t>§ 943</t>
  </si>
  <si>
    <t>§ 944</t>
  </si>
  <si>
    <t>Przelewy z rachunku lokat</t>
  </si>
  <si>
    <t>5a.</t>
  </si>
  <si>
    <t>5b.</t>
  </si>
  <si>
    <t>5c.</t>
  </si>
  <si>
    <t>5d.</t>
  </si>
  <si>
    <t>Prywatyzacja pośrednia</t>
  </si>
  <si>
    <t>Prywatyzacja bezpośrednia</t>
  </si>
  <si>
    <t>Prywatyzacja majątku pozostałego po likwidacji państwowych jednostek organizacyjnych oraz spółek z udziałem Skarbu Państwa</t>
  </si>
  <si>
    <t>Pozostałe przychody z prywatyzacji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</si>
  <si>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</si>
  <si>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10.</t>
  </si>
  <si>
    <t>Inne źródła (wolne środki)</t>
  </si>
  <si>
    <t>Zadania inwestycyjne roczne w 2007 r.</t>
  </si>
  <si>
    <t>Nazwa zadania inwestycyjnego</t>
  </si>
  <si>
    <t>Rolnictwo i łowiectwo</t>
  </si>
  <si>
    <t>Leśnictwo</t>
  </si>
  <si>
    <t>Gospodarka leśna</t>
  </si>
  <si>
    <t>Wytwarzanie i zaopatrywanie w energię elektryczną, gaz i wodę</t>
  </si>
  <si>
    <t>Dostarczanie wody</t>
  </si>
  <si>
    <t>Pozostała działalność</t>
  </si>
  <si>
    <t>Gospodarka mieszkaniowa</t>
  </si>
  <si>
    <t>Gospodarka gruntami i nieruchomościami</t>
  </si>
  <si>
    <t>Administracja publiczna</t>
  </si>
  <si>
    <t>Urzędy gmin</t>
  </si>
  <si>
    <t>Udziały gmin w podatkach stanowiących dochód budżetu państwa</t>
  </si>
  <si>
    <t>Różne rozliczenia</t>
  </si>
  <si>
    <t>Różne rozliczenia finansowe</t>
  </si>
  <si>
    <t>Oświata i wychowanie</t>
  </si>
  <si>
    <t>Szkoły podstawowe</t>
  </si>
  <si>
    <t>Pomoc społeczna</t>
  </si>
  <si>
    <t>Usługi opiekuńcze i specjalistyczne usługi opiekuńcze</t>
  </si>
  <si>
    <t>Edukacyjna opieka wychowawcza</t>
  </si>
  <si>
    <t>Świetlice szkolne</t>
  </si>
  <si>
    <t>II. SUBWENCJA OGÓLNA</t>
  </si>
  <si>
    <t>Część oświatowa subwencji ogólnej dla jednostek samorządu terytorialnego</t>
  </si>
  <si>
    <t>III. DOTACJE CELOWE OTRZYMANE Z BUDŻETU PAŃSTWA NA ZADANIA ZLECONE</t>
  </si>
  <si>
    <t>Urzędy naczelnych organów władzy państwowej, kontroli i ochrony prawa oraz sądownictwa</t>
  </si>
  <si>
    <t xml:space="preserve">Urzędy naczelnych organów władzy państwowej, kontroli i ochrony prawa </t>
  </si>
  <si>
    <t>IV. DOTACJE CELOWE OTRZYMANE Z BUDŻETU PAŃSTWA NA ZADANIA WŁASNE</t>
  </si>
  <si>
    <t>Ośrodki pomocy społecznej</t>
  </si>
  <si>
    <t>Transport i łączność</t>
  </si>
  <si>
    <t>Drogi publiczne gminne</t>
  </si>
  <si>
    <t>Pozostałe zadania w zakresie polityki społecznej</t>
  </si>
  <si>
    <t>Gospodarka komunalna i ochrona środowiska</t>
  </si>
  <si>
    <t>Gospodarka ściekowa i ochrona wód</t>
  </si>
  <si>
    <t>Dochody z najmu i dzierżawy składników majątkowych Skarbu Państwa, jednostek samorządu terytorialnego lub innych jednostek zaliczanych do sektora finansów publicznych oraz innych umów o podobnym charakterze</t>
  </si>
  <si>
    <t>Odsetki od nieterminowych wpłat z tytułu podatków i opłat</t>
  </si>
  <si>
    <t xml:space="preserve">Wpływy z różnych dochodów </t>
  </si>
  <si>
    <t>Załącznik Nr 2</t>
  </si>
  <si>
    <t>Rolnictwo ekologiczne</t>
  </si>
  <si>
    <t>Izby rolnicze</t>
  </si>
  <si>
    <t>Plany zagospodarowania przestrzennego</t>
  </si>
  <si>
    <t>Promocja jednostek samorządu terytorialnego</t>
  </si>
  <si>
    <t>Bezpieczeństwo publiczne i ochrona przeciwpożarowa</t>
  </si>
  <si>
    <t>Ochotnicze straże pożarne</t>
  </si>
  <si>
    <t>Obrona cywilna</t>
  </si>
  <si>
    <t>Obsługa długu publicznego</t>
  </si>
  <si>
    <t>Obsługa papierów wartościowych, kredytów i pożyczek jedn. samorz. teryt.</t>
  </si>
  <si>
    <t>Rezerwy ogólne i celowe</t>
  </si>
  <si>
    <t>11.</t>
  </si>
  <si>
    <t>Gimnazja</t>
  </si>
  <si>
    <t>Dowożenie uczniów do szkół</t>
  </si>
  <si>
    <t>Dokształcanie i doskonalenie nauczycieli</t>
  </si>
  <si>
    <t>Ochrona zdrowia</t>
  </si>
  <si>
    <t>Lecznictwo ambulatoryjne</t>
  </si>
  <si>
    <t>Zwalczanie narkomanii</t>
  </si>
  <si>
    <t>Przeciwdziałanie alkoholizmowi</t>
  </si>
  <si>
    <t>Domy Pomocy Społecznej</t>
  </si>
  <si>
    <t>Ośrodki wsparcia</t>
  </si>
  <si>
    <t>Dodatki mieszkaniowe</t>
  </si>
  <si>
    <t>Powiatowe urzędy pracy</t>
  </si>
  <si>
    <t>Gospodarka odpadami</t>
  </si>
  <si>
    <t>Kultura i ochrona dziedzictwa narodowego</t>
  </si>
  <si>
    <t>Pozostałe zadania w zakresie kultury</t>
  </si>
  <si>
    <t>Biblioteki</t>
  </si>
  <si>
    <t>Kultura fizyczna i sport</t>
  </si>
  <si>
    <t>Urzędy wojewódzkie</t>
  </si>
  <si>
    <t>Urzędy naczelnych organów władzy państwowej, kontroli i ochrony prawa</t>
  </si>
  <si>
    <t>Zakład Gospodarki Komunalnej</t>
  </si>
  <si>
    <t>Podatek od nieruchomości</t>
  </si>
  <si>
    <t>Podatek od posiadania psów</t>
  </si>
  <si>
    <t>Wpływy z usług (odpłatność za żywienie)</t>
  </si>
  <si>
    <t>Wpływy z usług</t>
  </si>
  <si>
    <t>Podatek od czynności cywilnoprawnych</t>
  </si>
  <si>
    <t>Wpływy z podatku dochodowego od osób fizycznych</t>
  </si>
  <si>
    <t>Zasiłki i pomoc w naturze oraz składki na ubezpieczenia emerytalne i rentowe</t>
  </si>
  <si>
    <t>Załącznik Nr 1</t>
  </si>
  <si>
    <t>Wpływy z różnych dochodów</t>
  </si>
  <si>
    <t>Świadczenia rodzinne, zaliczka alimentacyjna oraz składki na ubezpieczenia emerytalne i rentowe z ubezpieczenia społecznego</t>
  </si>
  <si>
    <t>Urząd Gminy</t>
  </si>
  <si>
    <t>Kanał sanitarny wraz z przyłączami w Skarżysku Kościelnym I - Świerczek - zadanie II</t>
  </si>
  <si>
    <t xml:space="preserve">Sieć kanalizacji sanitarnej wraz z przepompowniami ścieków i zasilaniem elektrycznym przepompowni w M. Majków i Michałów GM. Skarżysko Kościelne - zadania I </t>
  </si>
  <si>
    <t>Kanalizacja sanitarna Skarżysko Kościelne II - Grzybowa Góra - zadania III</t>
  </si>
  <si>
    <t>Budowa sieci kanalizacji sanitarnej /wraz z przepompowniami ścieków/ w miejscowości Lipowe Pole Skarbowe i Lipowe Pole Plebańskie - zadania IV</t>
  </si>
  <si>
    <t>Budowa Centrum Kulturalno - Oświatowegi i Sportowego przy Szkole Podstawowej w Kierzu Niedźwiedzim</t>
  </si>
  <si>
    <t>Urząd Gminy- komputeryzacja</t>
  </si>
  <si>
    <t>Składka na "Utylizator"</t>
  </si>
  <si>
    <t>Konkursy ekologiczne</t>
  </si>
  <si>
    <t>Dopłaty do taryf dla zbiorowego zaopatrzenia w wodę</t>
  </si>
  <si>
    <t>Przelewy redystrybucyjne</t>
  </si>
  <si>
    <t>Samorządowa instytucja kultury- Biblioteka Gminna</t>
  </si>
  <si>
    <t xml:space="preserve">Dotacja celowa z budżetu dla powiatu na zadania bieżące   - dowóz uczniów niepełnosprawnych do Zespołu Placówek Specjalnych dla Niepełnosprawnych Ruchowo w Skarżysku- Kamiennej. </t>
  </si>
  <si>
    <t>Termomodernizacja budynków oświatowych</t>
  </si>
  <si>
    <t>Przebudowa i rozbudowa budynku  Ośrodka Zdrowia w budynku Urzędu Gminy Skarżysku Kościelnym</t>
  </si>
  <si>
    <t>Zagospodarowanie placu wokół budynku Urzędu Gminy</t>
  </si>
  <si>
    <t>Dotacja celowa przekazane gminie na inwestycje realizowane na podstawie porozumień (umów) między jednostkami samorzadu terytorialnego- Miasto Skarżysko -Kamienna na projekty techniczne kanalizacji gminy do Funduszu Spójności.</t>
  </si>
  <si>
    <t>Dotacja celowa z budżetu na finansowanie lub dofinansowanie zadań   - propagowanie tradycji i kultury naszego regionu, organizacja dożynek i festynów gminnych- zgodnie z konkursem ofert</t>
  </si>
  <si>
    <t>Dotacja celowa z budżetu na finansowanie lub dofinansowanie zadań   - organizacja imprez, zawodów i turniejów sportowych i rekreacyjnych o zasięgu gminnym, zgodnie z konkursem ofert</t>
  </si>
  <si>
    <t>Budowa i modernizacja oświetlenia ulicznego</t>
  </si>
  <si>
    <t>Szkoła Podstawowa w Grzybowej Górze</t>
  </si>
  <si>
    <t>Rozbudowa  Szkoły Podstawowej w Grzybowej Górze</t>
  </si>
  <si>
    <t xml:space="preserve"> </t>
  </si>
  <si>
    <t>Rozbudowa sieci wodociągowej</t>
  </si>
  <si>
    <t>DOCHODY BUDŻETU ZA I PÓŁROCZE 2007  ROKU</t>
  </si>
  <si>
    <t>Dział klasy-fikacji</t>
  </si>
  <si>
    <t>Źródło dochodów (paragrafy klasyfikacji)</t>
  </si>
  <si>
    <t>Plan po zmianach 2007</t>
  </si>
  <si>
    <t>Wykonanie 2007</t>
  </si>
  <si>
    <t>% wyk.</t>
  </si>
  <si>
    <t>DYSPONENT GŁÓWNY</t>
  </si>
  <si>
    <t>Plan wg uchwały budżetowej Nr V/29/2003 z dnia 27 marca 2003 r.</t>
  </si>
  <si>
    <t>Zmiana uchwałą Nr VII/37/2003 z dnia 19 maja 2003 r.</t>
  </si>
  <si>
    <t>Zmiana uchwałą Nr VIII/41/2003 z dnia 17 czerwca 2003 r.</t>
  </si>
  <si>
    <t>Poprawka do  uchwały Nr VIII/41/2003 z dnia 17 czerwca 2003 r. z dnia 27 czerwca 2003 r.</t>
  </si>
  <si>
    <t>Zmiana uchwałą Nr IX/47/2003 z dnia 27 sierpnia 2003 r.</t>
  </si>
  <si>
    <t>Zmiana Zarządzeniem Wójta Nr 23/2003 z dnia 11 września 2003r.</t>
  </si>
  <si>
    <t>Zmiana Zarządzeniem Wójta Nr 24/2003 z dnia 25 września 2003r.</t>
  </si>
  <si>
    <t>Zmiana uchwałą Nr X/51/2003 z dnia 22 października 2003 r.</t>
  </si>
  <si>
    <t>Zmiana uchwałą Nr XI/55/2003 z dnia 26 listopada 2003 r .</t>
  </si>
  <si>
    <t>Zmiana uchwałą Nr XII/60/2003 z dnia 15 grudnia 2003 r .</t>
  </si>
  <si>
    <t>Zmiana uchwałą Nr XIII/68/2003  z 29 grudnia 2003 r.</t>
  </si>
  <si>
    <t>I. DOCHODY WŁASNE GMINY</t>
  </si>
  <si>
    <t>Wpływ z opłat za zarząd, użytkowanie i użytkowanie wieczyste nieruchomości</t>
  </si>
  <si>
    <t>Dochody z najmu i dzierżawy składników majątkowych Skarbu Państwa, jednostek samorządu terytorialnegolub innych jednostek zaliczanych do sektora finansów publicznych oraz innych umów o podobnym charakterze</t>
  </si>
  <si>
    <t xml:space="preserve">Wpływy ze sprzedaży składników majątkowych </t>
  </si>
  <si>
    <t>Odsetki od nieterminowych wpłat  z tytułu podatków i opłat</t>
  </si>
  <si>
    <t xml:space="preserve">Pozostała działalność </t>
  </si>
  <si>
    <t>Wpływy z różnych opłat (odpady komunalne)</t>
  </si>
  <si>
    <t>Urzędy Wojewódzkie</t>
  </si>
  <si>
    <t>Dochody jednostek samorządu terytorialnego związane z realizacją zadań z zakresu adminisrtacji rządowej oraz innych zadań zleconych ustawami</t>
  </si>
  <si>
    <t>Urzędy Gmin ( miast i miast na prawach powiatu)</t>
  </si>
  <si>
    <t>Dochody od osób prawnych, od osób fizyznych i od innych jednostek nie posiadających osobowości prawnej oraz wydatki związane z ich poborem</t>
  </si>
  <si>
    <t>Podatek od działalności gospodarczej osób fizycznych, opłacany w formie karty podatkowej</t>
  </si>
  <si>
    <t>Wpływy z podatku rolnego, podatku leśnego, podatku od czynności cywilnoprawnych, podatków i opłat lokalnych od osób prawnych i innych jednostek organizacyjnych</t>
  </si>
  <si>
    <t>Podatek rolny</t>
  </si>
  <si>
    <t>Podatek leśny</t>
  </si>
  <si>
    <t>Wpływy z podatku rolnego, podatku leśnego, podatku od spadków i darowizn, podatku od czynności cywilnoprawnych oraz podatków i opłat lokalnych od osób fizycznych</t>
  </si>
  <si>
    <t xml:space="preserve"> Podatek leśny</t>
  </si>
  <si>
    <t>Podatek od środków transportowych</t>
  </si>
  <si>
    <t>Podatek od spadków i darowizn</t>
  </si>
  <si>
    <t>Wpływy z opłaty targowej</t>
  </si>
  <si>
    <t>Wpływy z innych opłat stanowiacych dochody jednostek samorzadu terytorialnego na podstawie ustaw</t>
  </si>
  <si>
    <t>Wpływy z opłaty skarbowej</t>
  </si>
  <si>
    <t xml:space="preserve">Wpływy z oplat za zezwolenia na sprzedaż alkoholu </t>
  </si>
  <si>
    <t>Wpływy z innych lokalnych opłat pobieranych przez jednostki samorządu terytorialnego na podstawie odrębnych ustaw</t>
  </si>
  <si>
    <t>Podatek dochodowy od osób fizycznych</t>
  </si>
  <si>
    <t>Podatek dochodowy od osób prawnych</t>
  </si>
  <si>
    <t>Pozostałe odsetki</t>
  </si>
  <si>
    <t>Otrzymane spadki, zapisy i darowizny w postaci pieniężnej</t>
  </si>
  <si>
    <t>Przedszkola</t>
  </si>
  <si>
    <t>Wpływy z różnych opłat</t>
  </si>
  <si>
    <t xml:space="preserve">Gimnazja </t>
  </si>
  <si>
    <t>Zespoły obsługi ekonomiczno-administracyjnej szkół</t>
  </si>
  <si>
    <t>Świadczenia rodzinne zaliczka alimentacyjna oraz składki na ubezpieczenia emerytalne i rentowe z ubezpieczenia społecznego</t>
  </si>
  <si>
    <t>Wpływy z usług( za usługi opiekuńcze)</t>
  </si>
  <si>
    <t xml:space="preserve">RAZEM DOCHODY WŁASNE </t>
  </si>
  <si>
    <t>Subwencje ogólne z budżetu państwa</t>
  </si>
  <si>
    <t>Część wyrównawcza subwencji ogólnej dla gmin</t>
  </si>
  <si>
    <t>Część równoważąca subwencji ogólnej dla gmin</t>
  </si>
  <si>
    <t>RAZEM SUBWENCJE</t>
  </si>
  <si>
    <t>Dotacje celowe otrzymane z budżetu państwa na realizację zadań bieżących  z zakresu administracji rządowej oraz innych zadań zleconych gminie (związkom gmin) ustawami</t>
  </si>
  <si>
    <t>U.W.</t>
  </si>
  <si>
    <t>Dotacje celowe otrzymane z budżetu państwa na realizację zadań bieżących z zakresu administracji rządowej oraz innych zadań zleconych gminie (związkom gmin)ustawami</t>
  </si>
  <si>
    <t>KRAJOWE BIURO WYBORCZE</t>
  </si>
  <si>
    <t>Składki na ubezpieczenia zdrowotne opłacane za osoby pobierające niektóre świadczenia z  pomocy społecznej oraz niektóre świadczenia rodzinne</t>
  </si>
  <si>
    <t>RAZEM DOTACJE NA ZADANIA ZLECONE</t>
  </si>
  <si>
    <t>IV. DOTACJE CELOWE OTRZYMANE Z BUDŻETU PAŃSTWA NA ZADANIA REALIZOWANE NA PODSTAWIE POROZUMIEŃ Z ORGANAMI ADMINISTRACJI RZĄDOWEJ</t>
  </si>
  <si>
    <t>Dotacje celowe otrzymane z budżetu państwa na zadania bieżące realizowane przez gminę na podstawie porozumień z organami  administracji rządowej</t>
  </si>
  <si>
    <t>RAZEM DOTACJE NA ZADANIA REALIZOWANE NA PODSTAWIE POROZUMIEŃ</t>
  </si>
  <si>
    <t>Dotacje celowe otrzymane z budżetu państwa na realizację własnych zadań bieżących gmin (związków gmin)</t>
  </si>
  <si>
    <t>Dotacje celowe otrzymane z budżetu państwa na realizację własnych zadań bieżących gmin</t>
  </si>
  <si>
    <t>Dotacje celowe otrzymane z budżetu państwa na realizację inwestycji i zakupów inwestycyjnych własnych gmin( zwiazków gmin)</t>
  </si>
  <si>
    <t>Pomoc materialna dla uczniów</t>
  </si>
  <si>
    <t xml:space="preserve">   RAZEM DOTACJE NA ZADANIA WŁASNE</t>
  </si>
  <si>
    <t>VI. DOTACJE CELOWE OTRZYMANE Z FUNDUSZY CELOWYCH</t>
  </si>
  <si>
    <t>Dotacje otrzymane z funduszy celowych na realizację zadań bieżących jednostek sektora finansów publicznych</t>
  </si>
  <si>
    <t>Dotacje otrzymane z funduszy celowych na finansowanie lub dofinansowanie kosztówrealizacji inwestycji i zakupów inwestycyjnych jednostek sektora finansów publicznych</t>
  </si>
  <si>
    <t xml:space="preserve">   RAZEM DOTACJE Z FUNDUSZY CELOWYCH</t>
  </si>
  <si>
    <t>VI. ŚRODKI NA DOFINANSOWANIE ZADAŃ WŁASNYCH J.S.T. POZYSKANE Z INNYCH ŹRÓDEŁ</t>
  </si>
  <si>
    <t>Środki na dofinansowanie własnych zadań bieżacych gmin, powiatów, samorządów województw, pozyskane z innych źródeł</t>
  </si>
  <si>
    <t>Srodki na dofinansowanie własnych inwestycji gmin, powiatów, samorządów województw pozyskane z innych źródeł</t>
  </si>
  <si>
    <t>Wpływy z różnych dochodów (PUP)</t>
  </si>
  <si>
    <t xml:space="preserve">RAZEM ŚRODKI POZYSKANE Z INNYCH  ŹRÓDEŁ </t>
  </si>
  <si>
    <t>RAZEM WYKONANIE DOCHODÓW ZA I PÓŁROCZE 2007 ROK</t>
  </si>
  <si>
    <t>Rozdz</t>
  </si>
  <si>
    <t>Plan</t>
  </si>
  <si>
    <t xml:space="preserve">Wykonanie </t>
  </si>
  <si>
    <t>%</t>
  </si>
  <si>
    <t>Wykonanie</t>
  </si>
  <si>
    <t>Wyk.</t>
  </si>
  <si>
    <t>Pl.</t>
  </si>
  <si>
    <t>Działalność usługowa</t>
  </si>
  <si>
    <t>Rady gmin (miast i miast na prawach powiatu</t>
  </si>
  <si>
    <t>Urzędy gmin (miast i miast na prawach powiatu</t>
  </si>
  <si>
    <t xml:space="preserve">Dochody od osób prawnych,od osób fizycznych i od innych jednostek nieposiadających osobowości prawnej oraz wydatki związane z ich poborem  </t>
  </si>
  <si>
    <t xml:space="preserve">Pobór podatków, opłat i niepodatkowych należności budżetowych </t>
  </si>
  <si>
    <t>Oddziały przedszkolne w szkołach podstawowych</t>
  </si>
  <si>
    <t>Zasiłki i pomoc w naturze oraz składki na ubezp. emerytalne i rentowe- zadania własne</t>
  </si>
  <si>
    <t>Powiatowe Urzędy Pracy</t>
  </si>
  <si>
    <t>Oczyszczanie miast i wsi</t>
  </si>
  <si>
    <t>Oświetlenie ulic,placów i dróg</t>
  </si>
  <si>
    <t>Składki na ubezp. zdr. opłacane za osoby pobierające niektóre świadcz. z pomocy społ. oraz niektóre świadczenia rodzinne</t>
  </si>
  <si>
    <t>OGÓŁEM WYDATKI BUDŻETU ZA I PÓŁROCZE 2007</t>
  </si>
  <si>
    <t>Wydatki ogółem</t>
  </si>
  <si>
    <t>Dotacje ogółem</t>
  </si>
  <si>
    <t>OGÓŁEM   ZA I PÓŁROCZE 2007</t>
  </si>
  <si>
    <t>Załacznik Nr 6</t>
  </si>
  <si>
    <t>Ochrony Środowiska i Gospodarki Wodnej w 2007 r.</t>
  </si>
  <si>
    <t>Stan środków obrotowych na koniec I półrocza 2007 r.</t>
  </si>
  <si>
    <t xml:space="preserve">Plan dotacji </t>
  </si>
  <si>
    <t xml:space="preserve">Wykonanie dotacji </t>
  </si>
  <si>
    <t>Plan dotacji</t>
  </si>
  <si>
    <t>Wykonanie dotacji</t>
  </si>
  <si>
    <t>Ogółem za I półrocze 2007</t>
  </si>
  <si>
    <t>Nazwa zakładu budżetowego</t>
  </si>
  <si>
    <t xml:space="preserve">% </t>
  </si>
  <si>
    <t>Razem:</t>
  </si>
  <si>
    <t>za  I półrocze 2007 r.</t>
  </si>
  <si>
    <t xml:space="preserve">Dział </t>
  </si>
  <si>
    <t>Przychody ogółem</t>
  </si>
  <si>
    <t>w tym : dotacja z budżetu</t>
  </si>
  <si>
    <t>w tym:wpłata do budżetu</t>
  </si>
  <si>
    <t>Wykonany stan środków obrotowych na 30.06.2007 r.</t>
  </si>
  <si>
    <t>Wykonanie przychodów i wydatków Gminnego Funduszu</t>
  </si>
  <si>
    <t>Planowany stan środków obrotowych na początek roku</t>
  </si>
  <si>
    <t>`</t>
  </si>
  <si>
    <t>Wykonany stan środków obrotowych na początek roku</t>
  </si>
  <si>
    <t>Planowany stan środków obrotowych na 30.06.2007 r.</t>
  </si>
  <si>
    <t>Załącznik Nr 7</t>
  </si>
  <si>
    <t>w  złotych</t>
  </si>
  <si>
    <t xml:space="preserve">                                                                                               Przychody</t>
  </si>
  <si>
    <t>Przychody i rozchody budżetu za I półrocze 2007 r.</t>
  </si>
  <si>
    <t>Dochody i wydatki związane z realizacją zadań z zakresu administracji rzadowej i innych zadań zleconych odrębnymi ustawami w 2007 r.</t>
  </si>
  <si>
    <t>PLAN I WYKONANIE  WYDATKÓW W I PÓŁROCZU 2007 r.</t>
  </si>
  <si>
    <t>Domy i ośrodki kultury, świetlice                 i kluby</t>
  </si>
  <si>
    <t>Zadania w zakresie kultury fizycznej             i sportu</t>
  </si>
  <si>
    <t>Pozostałe zadania w zakresia polityki społecznej</t>
  </si>
  <si>
    <t>Wykonanie w roku  budżetowym</t>
  </si>
  <si>
    <t>plan roku budżetowego 2007 (10+11+12+13)</t>
  </si>
  <si>
    <t>Plan roku budżetowego 2007 (9+10+11+12)</t>
  </si>
  <si>
    <t>Wykonanie w roku budżetowym</t>
  </si>
  <si>
    <t>Ogółem za I półrocze 2007 r.</t>
  </si>
  <si>
    <t>Załącznik Nr 4</t>
  </si>
  <si>
    <t>wydatki na obsługę długu ( odsetki)</t>
  </si>
  <si>
    <t>wydatki z tytułu poręczeń i gwarancji</t>
  </si>
  <si>
    <t xml:space="preserve">wynagrodzenia </t>
  </si>
  <si>
    <t>pochodne od wynagrodzeń</t>
  </si>
  <si>
    <t>dotacje</t>
  </si>
  <si>
    <t>Dochody i wydatki związane z realizacją zadań realizowanych na podstawie porozumień (umów) między jednostkami samorzadu terytorialnego w 2007 r.</t>
  </si>
  <si>
    <t>Załącznik Nr 5</t>
  </si>
  <si>
    <t>wydatki na obsługę długu     ( odsetki)</t>
  </si>
  <si>
    <t>wydatki z tytułu poręczeń       i gwarancji</t>
  </si>
  <si>
    <t>wydatki na obsługę długu        ( odsetki)</t>
  </si>
  <si>
    <t>w    zł</t>
  </si>
  <si>
    <t>Plan i wykonanie przychodów i wydatków zakładów  budżetowych, gospodarstw pomocniczych oraz dochodów i wydatków dochodów własnych w 2007 roku</t>
  </si>
  <si>
    <t>Załącznik Nr 3</t>
  </si>
  <si>
    <t>Załącznik Nr 3a</t>
  </si>
  <si>
    <t xml:space="preserve">                                         Wydatki (Koszty)</t>
  </si>
  <si>
    <t>Załącznik Nr 8</t>
  </si>
  <si>
    <t>Załącznik Nr 9</t>
  </si>
  <si>
    <t>Załącznik Nr 10</t>
  </si>
  <si>
    <t>Załącznik Nr 11</t>
  </si>
  <si>
    <t>Dochody jednostek samorządu terytorialnego związane z realizacją zadań z zakresu administracji rządowej oraz innych zadań zleconych ustawami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</si>
</sst>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;[Red]#,##0"/>
    <numFmt numFmtId="172" formatCode="#,##0.00;[Red]#,##0.00"/>
    <numFmt numFmtId="173" formatCode="0\6\9"/>
  </numFmts>
  <fonts count="4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vertAlign val="superscript"/>
      <sz val="12"/>
      <name val="Times New Roman CE"/>
      <family val="1"/>
    </font>
    <font>
      <sz val="8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b/>
      <sz val="7"/>
      <name val="Arial CE"/>
      <family val="2"/>
    </font>
    <font>
      <sz val="7"/>
      <name val="Arial CE"/>
      <family val="0"/>
    </font>
    <font>
      <b/>
      <sz val="7"/>
      <name val="Times New Roman"/>
      <family val="1"/>
    </font>
    <font>
      <b/>
      <i/>
      <sz val="7"/>
      <name val="Arial CE"/>
      <family val="0"/>
    </font>
    <font>
      <i/>
      <sz val="7"/>
      <name val="Arial CE"/>
      <family val="0"/>
    </font>
    <font>
      <b/>
      <i/>
      <sz val="8"/>
      <name val="Arial CE"/>
      <family val="2"/>
    </font>
    <font>
      <b/>
      <i/>
      <sz val="7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5"/>
      <name val="Times New Roman"/>
      <family val="1"/>
    </font>
    <font>
      <sz val="5"/>
      <name val="Times New Roman"/>
      <family val="1"/>
    </font>
    <font>
      <i/>
      <sz val="6"/>
      <name val="Times New Roman"/>
      <family val="1"/>
    </font>
    <font>
      <b/>
      <i/>
      <sz val="6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 CE"/>
      <family val="1"/>
    </font>
    <font>
      <b/>
      <sz val="8"/>
      <name val="Times New Roman"/>
      <family val="1"/>
    </font>
    <font>
      <b/>
      <strike/>
      <sz val="8"/>
      <name val="Arial CE"/>
      <family val="2"/>
    </font>
    <font>
      <b/>
      <sz val="10"/>
      <name val="Times New Roman CE"/>
      <family val="1"/>
    </font>
    <font>
      <b/>
      <sz val="9"/>
      <name val="Times New Roman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" xfId="0" applyNumberForma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0" fontId="0" fillId="0" borderId="2" xfId="0" applyBorder="1" applyAlignment="1">
      <alignment vertical="center" wrapText="1"/>
    </xf>
    <xf numFmtId="3" fontId="0" fillId="0" borderId="2" xfId="0" applyNumberForma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3" fontId="16" fillId="0" borderId="1" xfId="0" applyNumberFormat="1" applyFont="1" applyBorder="1" applyAlignment="1">
      <alignment vertical="center" wrapText="1"/>
    </xf>
    <xf numFmtId="3" fontId="17" fillId="0" borderId="0" xfId="0" applyNumberFormat="1" applyFont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" fontId="18" fillId="0" borderId="1" xfId="0" applyNumberFormat="1" applyFont="1" applyBorder="1" applyAlignment="1">
      <alignment vertical="center"/>
    </xf>
    <xf numFmtId="3" fontId="18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7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/>
    </xf>
    <xf numFmtId="170" fontId="20" fillId="0" borderId="0" xfId="0" applyNumberFormat="1" applyFont="1" applyAlignment="1">
      <alignment/>
    </xf>
    <xf numFmtId="170" fontId="20" fillId="0" borderId="0" xfId="0" applyNumberFormat="1" applyFont="1" applyAlignment="1">
      <alignment horizontal="center"/>
    </xf>
    <xf numFmtId="169" fontId="20" fillId="0" borderId="0" xfId="0" applyNumberFormat="1" applyFont="1" applyAlignment="1">
      <alignment horizontal="center" wrapText="1"/>
    </xf>
    <xf numFmtId="0" fontId="20" fillId="0" borderId="0" xfId="0" applyFont="1" applyAlignment="1">
      <alignment wrapText="1"/>
    </xf>
    <xf numFmtId="4" fontId="20" fillId="0" borderId="0" xfId="0" applyNumberFormat="1" applyFont="1" applyAlignment="1">
      <alignment/>
    </xf>
    <xf numFmtId="4" fontId="20" fillId="0" borderId="0" xfId="0" applyNumberFormat="1" applyFont="1" applyFill="1" applyAlignment="1">
      <alignment/>
    </xf>
    <xf numFmtId="4" fontId="20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3" fillId="0" borderId="0" xfId="0" applyFont="1" applyAlignment="1">
      <alignment horizontal="center"/>
    </xf>
    <xf numFmtId="170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1" xfId="0" applyFont="1" applyBorder="1" applyAlignment="1">
      <alignment/>
    </xf>
    <xf numFmtId="169" fontId="21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wrapText="1"/>
    </xf>
    <xf numFmtId="4" fontId="19" fillId="0" borderId="1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wrapText="1"/>
    </xf>
    <xf numFmtId="169" fontId="19" fillId="0" borderId="1" xfId="0" applyNumberFormat="1" applyFont="1" applyFill="1" applyBorder="1" applyAlignment="1">
      <alignment horizontal="center"/>
    </xf>
    <xf numFmtId="170" fontId="20" fillId="0" borderId="1" xfId="0" applyNumberFormat="1" applyFont="1" applyFill="1" applyBorder="1" applyAlignment="1">
      <alignment horizontal="center"/>
    </xf>
    <xf numFmtId="169" fontId="20" fillId="0" borderId="1" xfId="0" applyNumberFormat="1" applyFont="1" applyFill="1" applyBorder="1" applyAlignment="1">
      <alignment horizontal="center" wrapText="1"/>
    </xf>
    <xf numFmtId="0" fontId="22" fillId="0" borderId="1" xfId="0" applyFont="1" applyFill="1" applyBorder="1" applyAlignment="1">
      <alignment wrapText="1"/>
    </xf>
    <xf numFmtId="4" fontId="20" fillId="0" borderId="1" xfId="0" applyNumberFormat="1" applyFont="1" applyFill="1" applyBorder="1" applyAlignment="1">
      <alignment wrapText="1"/>
    </xf>
    <xf numFmtId="4" fontId="22" fillId="0" borderId="1" xfId="0" applyNumberFormat="1" applyFont="1" applyFill="1" applyBorder="1" applyAlignment="1">
      <alignment wrapText="1"/>
    </xf>
    <xf numFmtId="2" fontId="22" fillId="0" borderId="1" xfId="0" applyNumberFormat="1" applyFont="1" applyFill="1" applyBorder="1" applyAlignment="1">
      <alignment/>
    </xf>
    <xf numFmtId="0" fontId="19" fillId="0" borderId="1" xfId="0" applyFont="1" applyFill="1" applyBorder="1" applyAlignment="1">
      <alignment horizontal="center"/>
    </xf>
    <xf numFmtId="168" fontId="19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wrapText="1"/>
    </xf>
    <xf numFmtId="4" fontId="19" fillId="0" borderId="1" xfId="0" applyNumberFormat="1" applyFont="1" applyFill="1" applyBorder="1" applyAlignment="1">
      <alignment wrapText="1"/>
    </xf>
    <xf numFmtId="0" fontId="20" fillId="0" borderId="1" xfId="0" applyFont="1" applyFill="1" applyBorder="1" applyAlignment="1">
      <alignment wrapText="1"/>
    </xf>
    <xf numFmtId="4" fontId="20" fillId="0" borderId="1" xfId="0" applyNumberFormat="1" applyFont="1" applyFill="1" applyBorder="1" applyAlignment="1">
      <alignment wrapText="1"/>
    </xf>
    <xf numFmtId="2" fontId="20" fillId="0" borderId="1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22" fillId="0" borderId="1" xfId="0" applyFont="1" applyFill="1" applyBorder="1" applyAlignment="1">
      <alignment horizontal="center"/>
    </xf>
    <xf numFmtId="170" fontId="23" fillId="0" borderId="1" xfId="0" applyNumberFormat="1" applyFont="1" applyFill="1" applyBorder="1" applyAlignment="1">
      <alignment horizontal="center"/>
    </xf>
    <xf numFmtId="169" fontId="23" fillId="0" borderId="1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170" fontId="19" fillId="0" borderId="1" xfId="0" applyNumberFormat="1" applyFont="1" applyFill="1" applyBorder="1" applyAlignment="1">
      <alignment horizontal="center"/>
    </xf>
    <xf numFmtId="169" fontId="19" fillId="0" borderId="1" xfId="0" applyNumberFormat="1" applyFont="1" applyFill="1" applyBorder="1" applyAlignment="1">
      <alignment horizontal="center" wrapText="1"/>
    </xf>
    <xf numFmtId="0" fontId="19" fillId="0" borderId="1" xfId="0" applyFont="1" applyFill="1" applyBorder="1" applyAlignment="1">
      <alignment wrapText="1"/>
    </xf>
    <xf numFmtId="0" fontId="19" fillId="0" borderId="0" xfId="0" applyFont="1" applyFill="1" applyAlignment="1">
      <alignment/>
    </xf>
    <xf numFmtId="0" fontId="22" fillId="0" borderId="1" xfId="0" applyFont="1" applyFill="1" applyBorder="1" applyAlignment="1">
      <alignment horizontal="center"/>
    </xf>
    <xf numFmtId="170" fontId="22" fillId="0" borderId="1" xfId="0" applyNumberFormat="1" applyFont="1" applyFill="1" applyBorder="1" applyAlignment="1">
      <alignment horizontal="center"/>
    </xf>
    <xf numFmtId="169" fontId="22" fillId="0" borderId="1" xfId="0" applyNumberFormat="1" applyFont="1" applyFill="1" applyBorder="1" applyAlignment="1">
      <alignment horizontal="center" wrapText="1"/>
    </xf>
    <xf numFmtId="0" fontId="22" fillId="0" borderId="1" xfId="0" applyFont="1" applyFill="1" applyBorder="1" applyAlignment="1">
      <alignment wrapText="1"/>
    </xf>
    <xf numFmtId="4" fontId="22" fillId="0" borderId="1" xfId="0" applyNumberFormat="1" applyFont="1" applyFill="1" applyBorder="1" applyAlignment="1">
      <alignment wrapText="1"/>
    </xf>
    <xf numFmtId="0" fontId="22" fillId="0" borderId="0" xfId="0" applyFont="1" applyFill="1" applyAlignment="1">
      <alignment/>
    </xf>
    <xf numFmtId="2" fontId="20" fillId="0" borderId="1" xfId="0" applyNumberFormat="1" applyFont="1" applyFill="1" applyBorder="1" applyAlignment="1">
      <alignment/>
    </xf>
    <xf numFmtId="170" fontId="19" fillId="0" borderId="1" xfId="0" applyNumberFormat="1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/>
    </xf>
    <xf numFmtId="4" fontId="20" fillId="0" borderId="1" xfId="0" applyNumberFormat="1" applyFont="1" applyFill="1" applyBorder="1" applyAlignment="1">
      <alignment/>
    </xf>
    <xf numFmtId="4" fontId="20" fillId="0" borderId="1" xfId="0" applyNumberFormat="1" applyFont="1" applyFill="1" applyBorder="1" applyAlignment="1">
      <alignment/>
    </xf>
    <xf numFmtId="4" fontId="22" fillId="0" borderId="1" xfId="0" applyNumberFormat="1" applyFont="1" applyFill="1" applyBorder="1" applyAlignment="1">
      <alignment/>
    </xf>
    <xf numFmtId="170" fontId="22" fillId="0" borderId="1" xfId="0" applyNumberFormat="1" applyFont="1" applyFill="1" applyBorder="1" applyAlignment="1">
      <alignment horizontal="center"/>
    </xf>
    <xf numFmtId="169" fontId="22" fillId="0" borderId="1" xfId="0" applyNumberFormat="1" applyFont="1" applyFill="1" applyBorder="1" applyAlignment="1">
      <alignment horizontal="center" wrapText="1"/>
    </xf>
    <xf numFmtId="0" fontId="22" fillId="0" borderId="0" xfId="0" applyFont="1" applyFill="1" applyAlignment="1">
      <alignment/>
    </xf>
    <xf numFmtId="2" fontId="22" fillId="0" borderId="1" xfId="0" applyNumberFormat="1" applyFont="1" applyFill="1" applyBorder="1" applyAlignment="1">
      <alignment/>
    </xf>
    <xf numFmtId="4" fontId="19" fillId="0" borderId="1" xfId="0" applyNumberFormat="1" applyFont="1" applyFill="1" applyBorder="1" applyAlignment="1">
      <alignment wrapText="1"/>
    </xf>
    <xf numFmtId="4" fontId="19" fillId="0" borderId="1" xfId="0" applyNumberFormat="1" applyFont="1" applyFill="1" applyBorder="1" applyAlignment="1">
      <alignment/>
    </xf>
    <xf numFmtId="4" fontId="22" fillId="0" borderId="1" xfId="0" applyNumberFormat="1" applyFont="1" applyFill="1" applyBorder="1" applyAlignment="1">
      <alignment/>
    </xf>
    <xf numFmtId="0" fontId="19" fillId="0" borderId="1" xfId="0" applyFont="1" applyFill="1" applyBorder="1" applyAlignment="1">
      <alignment horizontal="center"/>
    </xf>
    <xf numFmtId="169" fontId="19" fillId="0" borderId="1" xfId="0" applyNumberFormat="1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2" fontId="19" fillId="0" borderId="1" xfId="0" applyNumberFormat="1" applyFont="1" applyFill="1" applyBorder="1" applyAlignment="1">
      <alignment/>
    </xf>
    <xf numFmtId="4" fontId="17" fillId="0" borderId="1" xfId="0" applyNumberFormat="1" applyFont="1" applyFill="1" applyBorder="1" applyAlignment="1">
      <alignment/>
    </xf>
    <xf numFmtId="2" fontId="17" fillId="0" borderId="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7" fillId="0" borderId="0" xfId="0" applyFont="1" applyFill="1" applyBorder="1" applyAlignment="1">
      <alignment horizontal="left"/>
    </xf>
    <xf numFmtId="170" fontId="7" fillId="0" borderId="1" xfId="0" applyNumberFormat="1" applyFont="1" applyFill="1" applyBorder="1" applyAlignment="1">
      <alignment horizontal="left"/>
    </xf>
    <xf numFmtId="170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4" fontId="7" fillId="0" borderId="1" xfId="0" applyNumberFormat="1" applyFont="1" applyFill="1" applyBorder="1" applyAlignment="1">
      <alignment/>
    </xf>
    <xf numFmtId="4" fontId="24" fillId="0" borderId="1" xfId="0" applyNumberFormat="1" applyFont="1" applyFill="1" applyBorder="1" applyAlignment="1">
      <alignment wrapText="1"/>
    </xf>
    <xf numFmtId="2" fontId="24" fillId="0" borderId="1" xfId="0" applyNumberFormat="1" applyFont="1" applyFill="1" applyBorder="1" applyAlignment="1">
      <alignment/>
    </xf>
    <xf numFmtId="170" fontId="22" fillId="0" borderId="1" xfId="0" applyNumberFormat="1" applyFont="1" applyFill="1" applyBorder="1" applyAlignment="1">
      <alignment/>
    </xf>
    <xf numFmtId="170" fontId="25" fillId="0" borderId="1" xfId="0" applyNumberFormat="1" applyFont="1" applyFill="1" applyBorder="1" applyAlignment="1">
      <alignment horizontal="center"/>
    </xf>
    <xf numFmtId="169" fontId="25" fillId="0" borderId="1" xfId="0" applyNumberFormat="1" applyFont="1" applyFill="1" applyBorder="1" applyAlignment="1">
      <alignment horizontal="center" wrapText="1"/>
    </xf>
    <xf numFmtId="4" fontId="17" fillId="0" borderId="1" xfId="0" applyNumberFormat="1" applyFont="1" applyFill="1" applyBorder="1" applyAlignment="1">
      <alignment wrapText="1"/>
    </xf>
    <xf numFmtId="0" fontId="1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69" fontId="22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168" fontId="19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170" fontId="20" fillId="0" borderId="1" xfId="0" applyNumberFormat="1" applyFont="1" applyFill="1" applyBorder="1" applyAlignment="1">
      <alignment horizontal="center"/>
    </xf>
    <xf numFmtId="169" fontId="20" fillId="0" borderId="1" xfId="0" applyNumberFormat="1" applyFont="1" applyFill="1" applyBorder="1" applyAlignment="1">
      <alignment horizontal="center" wrapText="1"/>
    </xf>
    <xf numFmtId="4" fontId="23" fillId="0" borderId="1" xfId="0" applyNumberFormat="1" applyFont="1" applyFill="1" applyBorder="1" applyAlignment="1">
      <alignment wrapText="1"/>
    </xf>
    <xf numFmtId="4" fontId="20" fillId="0" borderId="1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4" fontId="24" fillId="0" borderId="1" xfId="0" applyNumberFormat="1" applyFont="1" applyFill="1" applyBorder="1" applyAlignment="1">
      <alignment/>
    </xf>
    <xf numFmtId="4" fontId="22" fillId="0" borderId="1" xfId="0" applyNumberFormat="1" applyFont="1" applyFill="1" applyBorder="1" applyAlignment="1">
      <alignment/>
    </xf>
    <xf numFmtId="4" fontId="19" fillId="0" borderId="1" xfId="0" applyNumberFormat="1" applyFont="1" applyFill="1" applyBorder="1" applyAlignment="1">
      <alignment/>
    </xf>
    <xf numFmtId="4" fontId="20" fillId="0" borderId="1" xfId="0" applyNumberFormat="1" applyFont="1" applyFill="1" applyBorder="1" applyAlignment="1">
      <alignment/>
    </xf>
    <xf numFmtId="4" fontId="17" fillId="0" borderId="1" xfId="0" applyNumberFormat="1" applyFont="1" applyFill="1" applyBorder="1" applyAlignment="1">
      <alignment/>
    </xf>
    <xf numFmtId="0" fontId="17" fillId="0" borderId="1" xfId="0" applyFont="1" applyFill="1" applyBorder="1" applyAlignment="1">
      <alignment/>
    </xf>
    <xf numFmtId="170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4" fontId="7" fillId="0" borderId="0" xfId="0" applyNumberFormat="1" applyFont="1" applyFill="1" applyBorder="1" applyAlignment="1">
      <alignment/>
    </xf>
    <xf numFmtId="4" fontId="17" fillId="0" borderId="0" xfId="0" applyNumberFormat="1" applyFont="1" applyFill="1" applyBorder="1" applyAlignment="1">
      <alignment/>
    </xf>
    <xf numFmtId="2" fontId="24" fillId="0" borderId="7" xfId="0" applyNumberFormat="1" applyFont="1" applyFill="1" applyBorder="1" applyAlignment="1">
      <alignment/>
    </xf>
    <xf numFmtId="4" fontId="17" fillId="0" borderId="8" xfId="0" applyNumberFormat="1" applyFont="1" applyFill="1" applyBorder="1" applyAlignment="1">
      <alignment/>
    </xf>
    <xf numFmtId="2" fontId="24" fillId="0" borderId="9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4" fontId="26" fillId="0" borderId="1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4" fontId="28" fillId="0" borderId="5" xfId="0" applyNumberFormat="1" applyFont="1" applyFill="1" applyBorder="1" applyAlignment="1">
      <alignment horizontal="center" vertical="center" wrapText="1"/>
    </xf>
    <xf numFmtId="4" fontId="28" fillId="0" borderId="5" xfId="0" applyNumberFormat="1" applyFont="1" applyFill="1" applyBorder="1" applyAlignment="1">
      <alignment horizontal="center" vertical="center"/>
    </xf>
    <xf numFmtId="4" fontId="28" fillId="0" borderId="10" xfId="0" applyNumberFormat="1" applyFont="1" applyFill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169" fontId="26" fillId="0" borderId="0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wrapText="1"/>
    </xf>
    <xf numFmtId="4" fontId="27" fillId="0" borderId="0" xfId="0" applyNumberFormat="1" applyFont="1" applyFill="1" applyBorder="1" applyAlignment="1">
      <alignment/>
    </xf>
    <xf numFmtId="4" fontId="26" fillId="0" borderId="0" xfId="0" applyNumberFormat="1" applyFont="1" applyFill="1" applyAlignment="1">
      <alignment vertical="center"/>
    </xf>
    <xf numFmtId="4" fontId="26" fillId="0" borderId="0" xfId="0" applyNumberFormat="1" applyFont="1" applyFill="1" applyBorder="1" applyAlignment="1">
      <alignment vertical="center"/>
    </xf>
    <xf numFmtId="4" fontId="26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/>
    </xf>
    <xf numFmtId="1" fontId="26" fillId="0" borderId="1" xfId="0" applyNumberFormat="1" applyFont="1" applyFill="1" applyBorder="1" applyAlignment="1">
      <alignment horizontal="center" vertical="center" wrapText="1"/>
    </xf>
    <xf numFmtId="1" fontId="26" fillId="0" borderId="5" xfId="0" applyNumberFormat="1" applyFont="1" applyFill="1" applyBorder="1" applyAlignment="1">
      <alignment horizontal="center" vertical="center" wrapText="1"/>
    </xf>
    <xf numFmtId="1" fontId="26" fillId="0" borderId="5" xfId="0" applyNumberFormat="1" applyFont="1" applyFill="1" applyBorder="1" applyAlignment="1">
      <alignment horizontal="center" vertical="center"/>
    </xf>
    <xf numFmtId="1" fontId="26" fillId="0" borderId="11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1" fontId="26" fillId="0" borderId="1" xfId="0" applyNumberFormat="1" applyFont="1" applyFill="1" applyBorder="1" applyAlignment="1">
      <alignment horizontal="center" vertical="center"/>
    </xf>
    <xf numFmtId="1" fontId="27" fillId="0" borderId="0" xfId="0" applyNumberFormat="1" applyFont="1" applyFill="1" applyAlignment="1">
      <alignment horizontal="center" vertical="center"/>
    </xf>
    <xf numFmtId="4" fontId="26" fillId="0" borderId="1" xfId="0" applyNumberFormat="1" applyFont="1" applyFill="1" applyBorder="1" applyAlignment="1">
      <alignment vertical="center" wrapText="1"/>
    </xf>
    <xf numFmtId="0" fontId="26" fillId="0" borderId="0" xfId="0" applyFont="1" applyFill="1" applyAlignment="1">
      <alignment/>
    </xf>
    <xf numFmtId="169" fontId="26" fillId="0" borderId="1" xfId="0" applyNumberFormat="1" applyFont="1" applyFill="1" applyBorder="1" applyAlignment="1">
      <alignment horizontal="center" vertical="center" wrapText="1"/>
    </xf>
    <xf numFmtId="168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4" fontId="26" fillId="0" borderId="1" xfId="0" applyNumberFormat="1" applyFont="1" applyFill="1" applyBorder="1" applyAlignment="1">
      <alignment vertical="center"/>
    </xf>
    <xf numFmtId="169" fontId="27" fillId="0" borderId="1" xfId="0" applyNumberFormat="1" applyFont="1" applyFill="1" applyBorder="1" applyAlignment="1">
      <alignment horizontal="center" vertical="center" wrapText="1"/>
    </xf>
    <xf numFmtId="168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vertical="center" wrapText="1"/>
    </xf>
    <xf numFmtId="4" fontId="27" fillId="0" borderId="1" xfId="0" applyNumberFormat="1" applyFont="1" applyFill="1" applyBorder="1" applyAlignment="1">
      <alignment vertical="center" wrapText="1"/>
    </xf>
    <xf numFmtId="4" fontId="27" fillId="0" borderId="1" xfId="0" applyNumberFormat="1" applyFont="1" applyFill="1" applyBorder="1" applyAlignment="1">
      <alignment vertical="center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4" fontId="30" fillId="0" borderId="1" xfId="0" applyNumberFormat="1" applyFont="1" applyFill="1" applyBorder="1" applyAlignment="1">
      <alignment vertical="center"/>
    </xf>
    <xf numFmtId="0" fontId="30" fillId="0" borderId="0" xfId="0" applyFont="1" applyFill="1" applyAlignment="1">
      <alignment/>
    </xf>
    <xf numFmtId="168" fontId="31" fillId="0" borderId="1" xfId="0" applyNumberFormat="1" applyFont="1" applyFill="1" applyBorder="1" applyAlignment="1">
      <alignment horizontal="center" vertical="center" wrapText="1"/>
    </xf>
    <xf numFmtId="4" fontId="31" fillId="0" borderId="1" xfId="0" applyNumberFormat="1" applyFont="1" applyFill="1" applyBorder="1" applyAlignment="1">
      <alignment vertical="center"/>
    </xf>
    <xf numFmtId="0" fontId="31" fillId="0" borderId="0" xfId="0" applyFont="1" applyFill="1" applyAlignment="1">
      <alignment/>
    </xf>
    <xf numFmtId="169" fontId="30" fillId="0" borderId="1" xfId="0" applyNumberFormat="1" applyFont="1" applyFill="1" applyBorder="1" applyAlignment="1">
      <alignment horizontal="center" vertical="center" wrapText="1"/>
    </xf>
    <xf numFmtId="169" fontId="26" fillId="0" borderId="1" xfId="0" applyNumberFormat="1" applyFont="1" applyFill="1" applyBorder="1" applyAlignment="1">
      <alignment horizontal="center" vertical="center"/>
    </xf>
    <xf numFmtId="168" fontId="26" fillId="0" borderId="1" xfId="0" applyNumberFormat="1" applyFont="1" applyFill="1" applyBorder="1" applyAlignment="1">
      <alignment horizontal="center" vertical="center"/>
    </xf>
    <xf numFmtId="169" fontId="27" fillId="0" borderId="1" xfId="0" applyNumberFormat="1" applyFont="1" applyFill="1" applyBorder="1" applyAlignment="1">
      <alignment horizontal="center" vertical="center"/>
    </xf>
    <xf numFmtId="168" fontId="27" fillId="0" borderId="1" xfId="0" applyNumberFormat="1" applyFont="1" applyFill="1" applyBorder="1" applyAlignment="1">
      <alignment horizontal="center" vertical="center"/>
    </xf>
    <xf numFmtId="169" fontId="32" fillId="0" borderId="1" xfId="0" applyNumberFormat="1" applyFont="1" applyFill="1" applyBorder="1" applyAlignment="1">
      <alignment horizontal="center" vertical="center" wrapText="1"/>
    </xf>
    <xf numFmtId="4" fontId="32" fillId="0" borderId="1" xfId="0" applyNumberFormat="1" applyFont="1" applyFill="1" applyBorder="1" applyAlignment="1">
      <alignment vertical="center" wrapText="1"/>
    </xf>
    <xf numFmtId="169" fontId="33" fillId="0" borderId="1" xfId="0" applyNumberFormat="1" applyFont="1" applyFill="1" applyBorder="1" applyAlignment="1">
      <alignment horizontal="center" vertical="center" wrapText="1"/>
    </xf>
    <xf numFmtId="4" fontId="33" fillId="0" borderId="1" xfId="0" applyNumberFormat="1" applyFont="1" applyFill="1" applyBorder="1" applyAlignment="1">
      <alignment vertical="center" wrapText="1"/>
    </xf>
    <xf numFmtId="4" fontId="33" fillId="2" borderId="1" xfId="0" applyNumberFormat="1" applyFont="1" applyFill="1" applyBorder="1" applyAlignment="1">
      <alignment vertical="center" wrapText="1"/>
    </xf>
    <xf numFmtId="4" fontId="27" fillId="2" borderId="1" xfId="0" applyNumberFormat="1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169" fontId="27" fillId="0" borderId="0" xfId="0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wrapText="1"/>
    </xf>
    <xf numFmtId="4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vertical="center"/>
    </xf>
    <xf numFmtId="4" fontId="27" fillId="0" borderId="0" xfId="0" applyNumberFormat="1" applyFont="1" applyFill="1" applyBorder="1" applyAlignment="1">
      <alignment vertical="center"/>
    </xf>
    <xf numFmtId="168" fontId="27" fillId="0" borderId="12" xfId="0" applyNumberFormat="1" applyFont="1" applyFill="1" applyBorder="1" applyAlignment="1">
      <alignment horizontal="center" vertical="center" wrapText="1"/>
    </xf>
    <xf numFmtId="4" fontId="29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/>
    </xf>
    <xf numFmtId="4" fontId="34" fillId="0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/>
    </xf>
    <xf numFmtId="4" fontId="9" fillId="0" borderId="1" xfId="0" applyNumberFormat="1" applyFont="1" applyFill="1" applyBorder="1" applyAlignment="1">
      <alignment wrapText="1"/>
    </xf>
    <xf numFmtId="4" fontId="11" fillId="0" borderId="1" xfId="0" applyNumberFormat="1" applyFont="1" applyFill="1" applyBorder="1" applyAlignment="1">
      <alignment vertical="center" wrapText="1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1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6" fillId="0" borderId="5" xfId="0" applyFont="1" applyBorder="1" applyAlignment="1">
      <alignment/>
    </xf>
    <xf numFmtId="0" fontId="16" fillId="0" borderId="5" xfId="0" applyFont="1" applyBorder="1" applyAlignment="1">
      <alignment wrapText="1"/>
    </xf>
    <xf numFmtId="1" fontId="16" fillId="0" borderId="5" xfId="0" applyNumberFormat="1" applyFont="1" applyBorder="1" applyAlignment="1">
      <alignment/>
    </xf>
    <xf numFmtId="0" fontId="36" fillId="0" borderId="11" xfId="0" applyFont="1" applyBorder="1" applyAlignment="1">
      <alignment/>
    </xf>
    <xf numFmtId="2" fontId="36" fillId="0" borderId="11" xfId="0" applyNumberFormat="1" applyFont="1" applyBorder="1" applyAlignment="1">
      <alignment/>
    </xf>
    <xf numFmtId="0" fontId="36" fillId="0" borderId="10" xfId="0" applyFont="1" applyBorder="1" applyAlignment="1">
      <alignment/>
    </xf>
    <xf numFmtId="2" fontId="36" fillId="0" borderId="10" xfId="0" applyNumberFormat="1" applyFont="1" applyBorder="1" applyAlignment="1">
      <alignment/>
    </xf>
    <xf numFmtId="0" fontId="36" fillId="0" borderId="1" xfId="0" applyFont="1" applyBorder="1" applyAlignment="1">
      <alignment/>
    </xf>
    <xf numFmtId="2" fontId="36" fillId="0" borderId="1" xfId="0" applyNumberFormat="1" applyFont="1" applyBorder="1" applyAlignment="1">
      <alignment/>
    </xf>
    <xf numFmtId="0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right" vertical="center"/>
    </xf>
    <xf numFmtId="4" fontId="3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1" fontId="27" fillId="0" borderId="1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Alignment="1">
      <alignment horizontal="center" vertical="center"/>
    </xf>
    <xf numFmtId="4" fontId="27" fillId="0" borderId="1" xfId="0" applyNumberFormat="1" applyFont="1" applyFill="1" applyBorder="1" applyAlignment="1">
      <alignment horizontal="right" vertical="center"/>
    </xf>
    <xf numFmtId="4" fontId="27" fillId="0" borderId="1" xfId="0" applyNumberFormat="1" applyFont="1" applyFill="1" applyBorder="1" applyAlignment="1">
      <alignment horizontal="right" vertic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4" fontId="28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4" fontId="17" fillId="0" borderId="0" xfId="0" applyNumberFormat="1" applyFont="1" applyAlignment="1">
      <alignment horizontal="center" vertical="center" wrapText="1"/>
    </xf>
    <xf numFmtId="4" fontId="18" fillId="0" borderId="1" xfId="0" applyNumberFormat="1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/>
    </xf>
    <xf numFmtId="1" fontId="29" fillId="0" borderId="1" xfId="0" applyNumberFormat="1" applyFont="1" applyFill="1" applyBorder="1" applyAlignment="1">
      <alignment horizontal="center" vertical="center" wrapText="1"/>
    </xf>
    <xf numFmtId="1" fontId="29" fillId="0" borderId="5" xfId="0" applyNumberFormat="1" applyFont="1" applyFill="1" applyBorder="1" applyAlignment="1">
      <alignment horizontal="center" vertical="center" wrapText="1"/>
    </xf>
    <xf numFmtId="1" fontId="29" fillId="0" borderId="5" xfId="0" applyNumberFormat="1" applyFont="1" applyFill="1" applyBorder="1" applyAlignment="1">
      <alignment horizontal="center" vertical="center"/>
    </xf>
    <xf numFmtId="1" fontId="29" fillId="0" borderId="11" xfId="0" applyNumberFormat="1" applyFont="1" applyFill="1" applyBorder="1" applyAlignment="1">
      <alignment horizontal="center" vertical="center"/>
    </xf>
    <xf numFmtId="1" fontId="29" fillId="0" borderId="0" xfId="0" applyNumberFormat="1" applyFont="1" applyFill="1" applyAlignment="1">
      <alignment horizontal="center" vertical="center"/>
    </xf>
    <xf numFmtId="1" fontId="29" fillId="0" borderId="10" xfId="0" applyNumberFormat="1" applyFont="1" applyFill="1" applyBorder="1" applyAlignment="1">
      <alignment horizontal="center" vertical="center"/>
    </xf>
    <xf numFmtId="1" fontId="29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3" fontId="0" fillId="0" borderId="1" xfId="0" applyNumberFormat="1" applyBorder="1" applyAlignment="1">
      <alignment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3" fontId="0" fillId="0" borderId="13" xfId="0" applyNumberFormat="1" applyFont="1" applyBorder="1" applyAlignment="1">
      <alignment vertical="center"/>
    </xf>
    <xf numFmtId="4" fontId="9" fillId="0" borderId="11" xfId="0" applyNumberFormat="1" applyFont="1" applyFill="1" applyBorder="1" applyAlignment="1">
      <alignment vertical="center" wrapText="1"/>
    </xf>
    <xf numFmtId="4" fontId="19" fillId="0" borderId="0" xfId="0" applyNumberFormat="1" applyFont="1" applyAlignment="1">
      <alignment/>
    </xf>
    <xf numFmtId="0" fontId="1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7" fillId="0" borderId="0" xfId="0" applyFont="1" applyAlignment="1">
      <alignment/>
    </xf>
    <xf numFmtId="0" fontId="40" fillId="0" borderId="0" xfId="0" applyFont="1" applyAlignment="1">
      <alignment/>
    </xf>
    <xf numFmtId="4" fontId="3" fillId="0" borderId="0" xfId="0" applyNumberFormat="1" applyFont="1" applyAlignment="1">
      <alignment vertical="center"/>
    </xf>
    <xf numFmtId="4" fontId="35" fillId="0" borderId="1" xfId="0" applyNumberFormat="1" applyFont="1" applyFill="1" applyBorder="1" applyAlignment="1">
      <alignment vertical="center" wrapText="1"/>
    </xf>
    <xf numFmtId="2" fontId="23" fillId="0" borderId="1" xfId="0" applyNumberFormat="1" applyFont="1" applyFill="1" applyBorder="1" applyAlignment="1">
      <alignment/>
    </xf>
    <xf numFmtId="4" fontId="28" fillId="0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26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69" fontId="28" fillId="0" borderId="1" xfId="0" applyNumberFormat="1" applyFont="1" applyFill="1" applyBorder="1" applyAlignment="1">
      <alignment horizontal="center" vertical="center" wrapText="1"/>
    </xf>
    <xf numFmtId="168" fontId="28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35" fillId="0" borderId="15" xfId="0" applyNumberFormat="1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/>
    </xf>
    <xf numFmtId="0" fontId="16" fillId="0" borderId="16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39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6" fillId="0" borderId="16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16" fillId="0" borderId="16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" fontId="28" fillId="0" borderId="1" xfId="0" applyNumberFormat="1" applyFont="1" applyFill="1" applyBorder="1" applyAlignment="1">
      <alignment horizontal="center"/>
    </xf>
    <xf numFmtId="4" fontId="26" fillId="0" borderId="16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/>
    </xf>
    <xf numFmtId="4" fontId="28" fillId="0" borderId="16" xfId="0" applyNumberFormat="1" applyFont="1" applyFill="1" applyBorder="1" applyAlignment="1">
      <alignment horizontal="center"/>
    </xf>
    <xf numFmtId="4" fontId="28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4" fontId="28" fillId="0" borderId="1" xfId="0" applyNumberFormat="1" applyFont="1" applyFill="1" applyBorder="1" applyAlignment="1">
      <alignment horizontal="center" wrapText="1"/>
    </xf>
    <xf numFmtId="4" fontId="26" fillId="0" borderId="0" xfId="0" applyNumberFormat="1" applyFont="1" applyFill="1" applyAlignment="1">
      <alignment/>
    </xf>
    <xf numFmtId="4" fontId="28" fillId="0" borderId="17" xfId="0" applyNumberFormat="1" applyFont="1" applyFill="1" applyBorder="1" applyAlignment="1">
      <alignment horizontal="center"/>
    </xf>
    <xf numFmtId="4" fontId="28" fillId="0" borderId="18" xfId="0" applyNumberFormat="1" applyFont="1" applyFill="1" applyBorder="1" applyAlignment="1">
      <alignment horizontal="center"/>
    </xf>
    <xf numFmtId="4" fontId="28" fillId="0" borderId="19" xfId="0" applyNumberFormat="1" applyFont="1" applyFill="1" applyBorder="1" applyAlignment="1">
      <alignment horizontal="center"/>
    </xf>
    <xf numFmtId="4" fontId="28" fillId="0" borderId="20" xfId="0" applyNumberFormat="1" applyFont="1" applyFill="1" applyBorder="1" applyAlignment="1">
      <alignment horizontal="center"/>
    </xf>
    <xf numFmtId="4" fontId="28" fillId="0" borderId="0" xfId="0" applyNumberFormat="1" applyFont="1" applyFill="1" applyBorder="1" applyAlignment="1">
      <alignment horizontal="center"/>
    </xf>
    <xf numFmtId="4" fontId="28" fillId="0" borderId="21" xfId="0" applyNumberFormat="1" applyFont="1" applyFill="1" applyBorder="1" applyAlignment="1">
      <alignment horizontal="center"/>
    </xf>
    <xf numFmtId="4" fontId="28" fillId="0" borderId="22" xfId="0" applyNumberFormat="1" applyFont="1" applyFill="1" applyBorder="1" applyAlignment="1">
      <alignment horizontal="center"/>
    </xf>
    <xf numFmtId="4" fontId="28" fillId="0" borderId="15" xfId="0" applyNumberFormat="1" applyFont="1" applyFill="1" applyBorder="1" applyAlignment="1">
      <alignment horizontal="center"/>
    </xf>
    <xf numFmtId="4" fontId="28" fillId="0" borderId="23" xfId="0" applyNumberFormat="1" applyFont="1" applyFill="1" applyBorder="1" applyAlignment="1">
      <alignment horizontal="center"/>
    </xf>
    <xf numFmtId="4" fontId="37" fillId="0" borderId="15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4" fontId="28" fillId="0" borderId="16" xfId="0" applyNumberFormat="1" applyFont="1" applyFill="1" applyBorder="1" applyAlignment="1">
      <alignment horizontal="center" wrapText="1"/>
    </xf>
    <xf numFmtId="4" fontId="28" fillId="0" borderId="12" xfId="0" applyNumberFormat="1" applyFont="1" applyFill="1" applyBorder="1" applyAlignment="1">
      <alignment horizontal="center" wrapText="1"/>
    </xf>
    <xf numFmtId="4" fontId="28" fillId="0" borderId="14" xfId="0" applyNumberFormat="1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169" fontId="26" fillId="0" borderId="16" xfId="0" applyNumberFormat="1" applyFont="1" applyFill="1" applyBorder="1" applyAlignment="1">
      <alignment horizontal="center" vertical="center"/>
    </xf>
    <xf numFmtId="169" fontId="26" fillId="0" borderId="12" xfId="0" applyNumberFormat="1" applyFont="1" applyFill="1" applyBorder="1" applyAlignment="1">
      <alignment horizontal="center" vertical="center"/>
    </xf>
    <xf numFmtId="169" fontId="26" fillId="0" borderId="14" xfId="0" applyNumberFormat="1" applyFont="1" applyFill="1" applyBorder="1" applyAlignment="1">
      <alignment horizontal="center" vertical="center"/>
    </xf>
    <xf numFmtId="169" fontId="28" fillId="0" borderId="5" xfId="0" applyNumberFormat="1" applyFont="1" applyFill="1" applyBorder="1" applyAlignment="1">
      <alignment horizontal="center" vertical="center" wrapText="1"/>
    </xf>
    <xf numFmtId="169" fontId="28" fillId="0" borderId="11" xfId="0" applyNumberFormat="1" applyFont="1" applyFill="1" applyBorder="1" applyAlignment="1">
      <alignment horizontal="center" vertical="center" wrapText="1"/>
    </xf>
    <xf numFmtId="169" fontId="28" fillId="0" borderId="10" xfId="0" applyNumberFormat="1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68" fontId="28" fillId="0" borderId="5" xfId="0" applyNumberFormat="1" applyFont="1" applyFill="1" applyBorder="1" applyAlignment="1">
      <alignment horizontal="center" vertical="center" wrapText="1"/>
    </xf>
    <xf numFmtId="168" fontId="28" fillId="0" borderId="11" xfId="0" applyNumberFormat="1" applyFont="1" applyFill="1" applyBorder="1" applyAlignment="1">
      <alignment horizontal="center" vertical="center" wrapText="1"/>
    </xf>
    <xf numFmtId="168" fontId="28" fillId="0" borderId="10" xfId="0" applyNumberFormat="1" applyFont="1" applyFill="1" applyBorder="1" applyAlignment="1">
      <alignment horizontal="center" vertical="center" wrapText="1"/>
    </xf>
    <xf numFmtId="4" fontId="28" fillId="0" borderId="17" xfId="0" applyNumberFormat="1" applyFont="1" applyFill="1" applyBorder="1" applyAlignment="1">
      <alignment horizontal="center" vertical="center" wrapText="1"/>
    </xf>
    <xf numFmtId="4" fontId="28" fillId="0" borderId="18" xfId="0" applyNumberFormat="1" applyFont="1" applyFill="1" applyBorder="1" applyAlignment="1">
      <alignment horizontal="center" vertical="center" wrapText="1"/>
    </xf>
    <xf numFmtId="4" fontId="28" fillId="0" borderId="19" xfId="0" applyNumberFormat="1" applyFont="1" applyFill="1" applyBorder="1" applyAlignment="1">
      <alignment horizontal="center" vertical="center" wrapText="1"/>
    </xf>
    <xf numFmtId="4" fontId="28" fillId="0" borderId="20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center" vertical="center" wrapText="1"/>
    </xf>
    <xf numFmtId="4" fontId="28" fillId="0" borderId="21" xfId="0" applyNumberFormat="1" applyFont="1" applyFill="1" applyBorder="1" applyAlignment="1">
      <alignment horizontal="center" vertical="center" wrapText="1"/>
    </xf>
    <xf numFmtId="4" fontId="28" fillId="0" borderId="22" xfId="0" applyNumberFormat="1" applyFont="1" applyFill="1" applyBorder="1" applyAlignment="1">
      <alignment horizontal="center" vertical="center" wrapText="1"/>
    </xf>
    <xf numFmtId="4" fontId="28" fillId="0" borderId="15" xfId="0" applyNumberFormat="1" applyFont="1" applyFill="1" applyBorder="1" applyAlignment="1">
      <alignment horizontal="center" vertical="center" wrapText="1"/>
    </xf>
    <xf numFmtId="4" fontId="28" fillId="0" borderId="23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2" fontId="19" fillId="0" borderId="1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1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" fontId="19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70" fontId="19" fillId="0" borderId="1" xfId="0" applyNumberFormat="1" applyFont="1" applyBorder="1" applyAlignment="1">
      <alignment horizontal="center" vertical="center" wrapText="1"/>
    </xf>
    <xf numFmtId="170" fontId="21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left" wrapText="1"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1" xfId="0" applyFont="1" applyBorder="1" applyAlignment="1">
      <alignment/>
    </xf>
    <xf numFmtId="0" fontId="17" fillId="0" borderId="16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17" fillId="0" borderId="16" xfId="0" applyFont="1" applyFill="1" applyBorder="1" applyAlignment="1">
      <alignment horizontal="left"/>
    </xf>
    <xf numFmtId="0" fontId="17" fillId="0" borderId="12" xfId="0" applyFont="1" applyFill="1" applyBorder="1" applyAlignment="1">
      <alignment horizontal="left"/>
    </xf>
    <xf numFmtId="0" fontId="17" fillId="0" borderId="14" xfId="0" applyFont="1" applyFill="1" applyBorder="1" applyAlignment="1">
      <alignment horizontal="left"/>
    </xf>
    <xf numFmtId="0" fontId="17" fillId="0" borderId="16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7" fillId="0" borderId="16" xfId="0" applyFont="1" applyFill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17" fillId="0" borderId="12" xfId="0" applyFont="1" applyFill="1" applyBorder="1" applyAlignment="1">
      <alignment horizontal="left" wrapText="1"/>
    </xf>
    <xf numFmtId="0" fontId="17" fillId="0" borderId="14" xfId="0" applyFont="1" applyFill="1" applyBorder="1" applyAlignment="1">
      <alignment horizontal="left" wrapText="1"/>
    </xf>
    <xf numFmtId="0" fontId="17" fillId="0" borderId="24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3" fontId="17" fillId="0" borderId="5" xfId="0" applyNumberFormat="1" applyFont="1" applyFill="1" applyBorder="1" applyAlignment="1">
      <alignment horizontal="center" vertical="center" wrapText="1"/>
    </xf>
    <xf numFmtId="3" fontId="17" fillId="0" borderId="11" xfId="0" applyNumberFormat="1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" fontId="17" fillId="0" borderId="5" xfId="0" applyNumberFormat="1" applyFont="1" applyFill="1" applyBorder="1" applyAlignment="1">
      <alignment horizontal="center" vertical="center" wrapText="1"/>
    </xf>
    <xf numFmtId="4" fontId="17" fillId="0" borderId="11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3"/>
  <sheetViews>
    <sheetView workbookViewId="0" topLeftCell="A1">
      <selection activeCell="L6" sqref="L6:S6"/>
    </sheetView>
  </sheetViews>
  <sheetFormatPr defaultColWidth="9.00390625" defaultRowHeight="12.75"/>
  <cols>
    <col min="1" max="1" width="3.75390625" style="256" customWidth="1"/>
    <col min="2" max="2" width="12.00390625" style="256" customWidth="1"/>
    <col min="3" max="3" width="7.875" style="256" customWidth="1"/>
    <col min="4" max="4" width="9.375" style="256" customWidth="1"/>
    <col min="5" max="5" width="8.75390625" style="256" customWidth="1"/>
    <col min="6" max="6" width="6.75390625" style="256" customWidth="1"/>
    <col min="7" max="7" width="7.375" style="256" customWidth="1"/>
    <col min="8" max="8" width="4.875" style="272" customWidth="1"/>
    <col min="9" max="9" width="6.125" style="256" customWidth="1"/>
    <col min="10" max="10" width="7.125" style="256" customWidth="1"/>
    <col min="11" max="11" width="4.625" style="256" customWidth="1"/>
    <col min="12" max="12" width="6.875" style="256" customWidth="1"/>
    <col min="13" max="13" width="7.125" style="256" customWidth="1"/>
    <col min="14" max="14" width="4.625" style="256" customWidth="1"/>
    <col min="15" max="15" width="6.875" style="256" customWidth="1"/>
    <col min="16" max="16" width="6.00390625" style="256" customWidth="1"/>
    <col min="17" max="17" width="4.00390625" style="256" customWidth="1"/>
    <col min="18" max="18" width="10.00390625" style="256" customWidth="1"/>
    <col min="19" max="19" width="9.875" style="256" customWidth="1"/>
    <col min="20" max="16384" width="9.125" style="256" customWidth="1"/>
  </cols>
  <sheetData>
    <row r="2" spans="1:19" ht="12">
      <c r="A2" s="254"/>
      <c r="B2" s="254"/>
      <c r="C2" s="254"/>
      <c r="D2" s="254"/>
      <c r="E2" s="254"/>
      <c r="F2" s="254"/>
      <c r="G2" s="254"/>
      <c r="H2" s="255"/>
      <c r="I2" s="254"/>
      <c r="J2" s="254"/>
      <c r="K2" s="254"/>
      <c r="L2" s="254"/>
      <c r="M2" s="254"/>
      <c r="N2" s="254"/>
      <c r="O2" s="254"/>
      <c r="P2" s="254"/>
      <c r="Q2" s="254"/>
      <c r="R2" s="313" t="s">
        <v>328</v>
      </c>
      <c r="S2" s="254"/>
    </row>
    <row r="3" spans="1:19" ht="12.75">
      <c r="A3" s="330" t="s">
        <v>354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12"/>
    </row>
    <row r="4" spans="1:19" ht="12.75">
      <c r="A4" s="330" t="s">
        <v>317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</row>
    <row r="5" spans="1:18" ht="11.25">
      <c r="A5" s="254"/>
      <c r="B5" s="254"/>
      <c r="C5" s="254"/>
      <c r="D5" s="254"/>
      <c r="E5" s="254"/>
      <c r="F5" s="254"/>
      <c r="G5" s="254"/>
      <c r="H5" s="255"/>
      <c r="I5" s="254"/>
      <c r="J5" s="254"/>
      <c r="K5" s="254"/>
      <c r="L5" s="254"/>
      <c r="M5" s="254"/>
      <c r="N5" s="254"/>
      <c r="O5" s="254"/>
      <c r="P5" s="254"/>
      <c r="Q5" s="254"/>
      <c r="R5" s="257" t="s">
        <v>353</v>
      </c>
    </row>
    <row r="6" spans="1:19" ht="12.75">
      <c r="A6" s="327" t="s">
        <v>330</v>
      </c>
      <c r="B6" s="328"/>
      <c r="C6" s="328"/>
      <c r="D6" s="328"/>
      <c r="E6" s="328"/>
      <c r="F6" s="328"/>
      <c r="G6" s="328"/>
      <c r="H6" s="328"/>
      <c r="I6" s="328"/>
      <c r="J6" s="328"/>
      <c r="K6" s="329"/>
      <c r="L6" s="335" t="s">
        <v>357</v>
      </c>
      <c r="M6" s="336"/>
      <c r="N6" s="336"/>
      <c r="O6" s="336"/>
      <c r="P6" s="336"/>
      <c r="Q6" s="336"/>
      <c r="R6" s="337"/>
      <c r="S6" s="338"/>
    </row>
    <row r="7" spans="1:19" ht="44.25" customHeight="1">
      <c r="A7" s="331" t="s">
        <v>59</v>
      </c>
      <c r="B7" s="331" t="s">
        <v>314</v>
      </c>
      <c r="C7" s="331" t="s">
        <v>318</v>
      </c>
      <c r="D7" s="331" t="s">
        <v>324</v>
      </c>
      <c r="E7" s="331" t="s">
        <v>326</v>
      </c>
      <c r="F7" s="339" t="s">
        <v>319</v>
      </c>
      <c r="G7" s="344"/>
      <c r="H7" s="345"/>
      <c r="I7" s="339" t="s">
        <v>320</v>
      </c>
      <c r="J7" s="346"/>
      <c r="K7" s="347"/>
      <c r="L7" s="339" t="s">
        <v>303</v>
      </c>
      <c r="M7" s="340"/>
      <c r="N7" s="341"/>
      <c r="O7" s="339" t="s">
        <v>321</v>
      </c>
      <c r="P7" s="340"/>
      <c r="Q7" s="341"/>
      <c r="R7" s="332" t="s">
        <v>327</v>
      </c>
      <c r="S7" s="332" t="s">
        <v>322</v>
      </c>
    </row>
    <row r="8" spans="1:19" ht="41.25" customHeight="1">
      <c r="A8" s="331"/>
      <c r="B8" s="331"/>
      <c r="C8" s="331"/>
      <c r="D8" s="331"/>
      <c r="E8" s="331"/>
      <c r="F8" s="258" t="s">
        <v>285</v>
      </c>
      <c r="G8" s="258" t="s">
        <v>288</v>
      </c>
      <c r="H8" s="259" t="s">
        <v>315</v>
      </c>
      <c r="I8" s="258" t="s">
        <v>285</v>
      </c>
      <c r="J8" s="258" t="s">
        <v>288</v>
      </c>
      <c r="K8" s="258" t="s">
        <v>315</v>
      </c>
      <c r="L8" s="258" t="s">
        <v>285</v>
      </c>
      <c r="M8" s="258" t="s">
        <v>288</v>
      </c>
      <c r="N8" s="258" t="s">
        <v>315</v>
      </c>
      <c r="O8" s="258" t="s">
        <v>285</v>
      </c>
      <c r="P8" s="258" t="s">
        <v>288</v>
      </c>
      <c r="Q8" s="258" t="s">
        <v>315</v>
      </c>
      <c r="R8" s="333"/>
      <c r="S8" s="333"/>
    </row>
    <row r="9" spans="1:19" ht="11.25" customHeight="1">
      <c r="A9" s="260">
        <v>1</v>
      </c>
      <c r="B9" s="260">
        <v>2</v>
      </c>
      <c r="C9" s="260">
        <v>3</v>
      </c>
      <c r="D9" s="260">
        <v>4</v>
      </c>
      <c r="E9" s="260">
        <v>5</v>
      </c>
      <c r="F9" s="260">
        <v>6</v>
      </c>
      <c r="G9" s="260">
        <v>7</v>
      </c>
      <c r="H9" s="260">
        <v>8</v>
      </c>
      <c r="I9" s="260">
        <v>9</v>
      </c>
      <c r="J9" s="260">
        <v>10</v>
      </c>
      <c r="K9" s="260">
        <v>11</v>
      </c>
      <c r="L9" s="260">
        <v>12</v>
      </c>
      <c r="M9" s="260">
        <v>13</v>
      </c>
      <c r="N9" s="260">
        <v>14</v>
      </c>
      <c r="O9" s="260">
        <v>15</v>
      </c>
      <c r="P9" s="260">
        <v>16</v>
      </c>
      <c r="Q9" s="260">
        <v>17</v>
      </c>
      <c r="R9" s="260">
        <v>18</v>
      </c>
      <c r="S9" s="260">
        <v>19</v>
      </c>
    </row>
    <row r="10" spans="1:19" ht="33.75">
      <c r="A10" s="261" t="s">
        <v>10</v>
      </c>
      <c r="B10" s="262" t="s">
        <v>168</v>
      </c>
      <c r="C10" s="261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</row>
    <row r="11" spans="1:19" s="75" customFormat="1" ht="10.5">
      <c r="A11" s="264"/>
      <c r="B11" s="264"/>
      <c r="C11" s="264">
        <v>400</v>
      </c>
      <c r="D11" s="265">
        <v>20000</v>
      </c>
      <c r="E11" s="265">
        <v>-3061.14</v>
      </c>
      <c r="F11" s="265">
        <v>361800</v>
      </c>
      <c r="G11" s="265">
        <v>151357.64</v>
      </c>
      <c r="H11" s="265">
        <f>ROUND(G11/F11*100,2)</f>
        <v>41.83</v>
      </c>
      <c r="I11" s="265">
        <v>60000</v>
      </c>
      <c r="J11" s="265">
        <v>32500</v>
      </c>
      <c r="K11" s="265">
        <f>ROUND(J11/I11*100,2)</f>
        <v>54.17</v>
      </c>
      <c r="L11" s="265">
        <v>361800</v>
      </c>
      <c r="M11" s="265">
        <v>121110.24</v>
      </c>
      <c r="N11" s="265">
        <f>ROUND(M11/L11*100,2)</f>
        <v>33.47</v>
      </c>
      <c r="O11" s="265"/>
      <c r="P11" s="265"/>
      <c r="Q11" s="265"/>
      <c r="R11" s="265">
        <v>20000</v>
      </c>
      <c r="S11" s="265">
        <v>26226.39</v>
      </c>
    </row>
    <row r="12" spans="1:19" s="75" customFormat="1" ht="10.5">
      <c r="A12" s="264"/>
      <c r="B12" s="264"/>
      <c r="C12" s="264">
        <v>900</v>
      </c>
      <c r="D12" s="265"/>
      <c r="E12" s="265"/>
      <c r="F12" s="265">
        <v>28500</v>
      </c>
      <c r="G12" s="265">
        <v>24386.7</v>
      </c>
      <c r="H12" s="265">
        <f>ROUND(G12/F12*100,2)</f>
        <v>85.57</v>
      </c>
      <c r="I12" s="265"/>
      <c r="J12" s="265"/>
      <c r="K12" s="265"/>
      <c r="L12" s="265">
        <v>28500</v>
      </c>
      <c r="M12" s="265">
        <v>26605.42</v>
      </c>
      <c r="N12" s="265">
        <f>ROUND(M12/L12*100,2)</f>
        <v>93.35</v>
      </c>
      <c r="O12" s="265"/>
      <c r="P12" s="265"/>
      <c r="Q12" s="265"/>
      <c r="R12" s="265"/>
      <c r="S12" s="265"/>
    </row>
    <row r="13" spans="1:19" s="75" customFormat="1" ht="10.5">
      <c r="A13" s="264"/>
      <c r="B13" s="264"/>
      <c r="C13" s="264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</row>
    <row r="14" spans="1:19" s="75" customFormat="1" ht="10.5">
      <c r="A14" s="266"/>
      <c r="B14" s="266"/>
      <c r="C14" s="266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</row>
    <row r="15" spans="1:19" s="75" customFormat="1" ht="10.5">
      <c r="A15" s="342" t="s">
        <v>316</v>
      </c>
      <c r="B15" s="343"/>
      <c r="C15" s="268"/>
      <c r="D15" s="269">
        <f>SUM(D11:D14)</f>
        <v>20000</v>
      </c>
      <c r="E15" s="269">
        <f>SUM(E11:E14)</f>
        <v>-3061.14</v>
      </c>
      <c r="F15" s="269">
        <f>SUM(F11:F14)</f>
        <v>390300</v>
      </c>
      <c r="G15" s="269">
        <f>SUM(G11:G14)</f>
        <v>175744.34000000003</v>
      </c>
      <c r="H15" s="269">
        <f>ROUND(G15/F15*100,2)</f>
        <v>45.03</v>
      </c>
      <c r="I15" s="269">
        <f>SUM(I11:I14)</f>
        <v>60000</v>
      </c>
      <c r="J15" s="269">
        <f>SUM(J11:J14)</f>
        <v>32500</v>
      </c>
      <c r="K15" s="269">
        <f>ROUND(J15/I15*100,2)</f>
        <v>54.17</v>
      </c>
      <c r="L15" s="269">
        <f>SUM(L11:L14)</f>
        <v>390300</v>
      </c>
      <c r="M15" s="269">
        <f>SUM(M11:M14)</f>
        <v>147715.66</v>
      </c>
      <c r="N15" s="269">
        <f>ROUND(M15/L15*100,2)</f>
        <v>37.85</v>
      </c>
      <c r="O15" s="269">
        <f>SUM(O11:O14)</f>
        <v>0</v>
      </c>
      <c r="P15" s="269">
        <f>SUM(P11:P14)</f>
        <v>0</v>
      </c>
      <c r="Q15" s="269">
        <v>0</v>
      </c>
      <c r="R15" s="269">
        <f>SUM(R11:R14)</f>
        <v>20000</v>
      </c>
      <c r="S15" s="269">
        <f>SUM(S11:S14)</f>
        <v>26226.39</v>
      </c>
    </row>
    <row r="16" spans="1:18" ht="11.25">
      <c r="A16" s="270"/>
      <c r="B16" s="270"/>
      <c r="C16" s="270"/>
      <c r="D16" s="270"/>
      <c r="E16" s="270"/>
      <c r="F16" s="270"/>
      <c r="G16" s="270"/>
      <c r="H16" s="271"/>
      <c r="I16" s="270"/>
      <c r="J16" s="270"/>
      <c r="K16" s="270"/>
      <c r="L16" s="270"/>
      <c r="M16" s="270"/>
      <c r="N16" s="270"/>
      <c r="O16" s="270"/>
      <c r="P16" s="270"/>
      <c r="Q16" s="270"/>
      <c r="R16" s="270"/>
    </row>
    <row r="17" spans="1:18" ht="11.25">
      <c r="A17" s="270"/>
      <c r="B17" s="270"/>
      <c r="C17" s="270"/>
      <c r="D17" s="270"/>
      <c r="E17" s="270"/>
      <c r="F17" s="270"/>
      <c r="G17" s="270"/>
      <c r="H17" s="271"/>
      <c r="I17" s="270"/>
      <c r="J17" s="270"/>
      <c r="K17" s="270"/>
      <c r="L17" s="270"/>
      <c r="M17" s="270"/>
      <c r="N17" s="270"/>
      <c r="O17" s="270"/>
      <c r="P17" s="270"/>
      <c r="Q17" s="270"/>
      <c r="R17" s="270"/>
    </row>
    <row r="18" ht="11.25">
      <c r="E18" s="256" t="s">
        <v>325</v>
      </c>
    </row>
    <row r="23" ht="11.25">
      <c r="G23" s="256" t="s">
        <v>325</v>
      </c>
    </row>
  </sheetData>
  <mergeCells count="16">
    <mergeCell ref="O7:Q7"/>
    <mergeCell ref="D7:D8"/>
    <mergeCell ref="A15:B15"/>
    <mergeCell ref="F7:H7"/>
    <mergeCell ref="I7:K7"/>
    <mergeCell ref="L7:N7"/>
    <mergeCell ref="A6:K6"/>
    <mergeCell ref="A3:R3"/>
    <mergeCell ref="A7:A8"/>
    <mergeCell ref="B7:B8"/>
    <mergeCell ref="C7:C8"/>
    <mergeCell ref="E7:E8"/>
    <mergeCell ref="R7:R8"/>
    <mergeCell ref="A4:S4"/>
    <mergeCell ref="L6:S6"/>
    <mergeCell ref="S7:S8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F1" sqref="F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34.625" style="1" customWidth="1"/>
    <col min="5" max="5" width="15.625" style="1" customWidth="1"/>
    <col min="6" max="6" width="11.375" style="1" customWidth="1"/>
    <col min="7" max="16384" width="9.125" style="1" customWidth="1"/>
  </cols>
  <sheetData>
    <row r="1" ht="12.75">
      <c r="F1" s="311" t="s">
        <v>359</v>
      </c>
    </row>
    <row r="2" spans="1:7" ht="19.5" customHeight="1">
      <c r="A2" s="463" t="s">
        <v>58</v>
      </c>
      <c r="B2" s="463"/>
      <c r="C2" s="463"/>
      <c r="D2" s="463"/>
      <c r="E2" s="463"/>
      <c r="F2" s="485"/>
      <c r="G2" s="485"/>
    </row>
    <row r="3" spans="4:5" ht="19.5" customHeight="1">
      <c r="D3" s="4"/>
      <c r="E3" s="4"/>
    </row>
    <row r="4" spans="5:7" ht="19.5" customHeight="1">
      <c r="E4" s="9"/>
      <c r="G4" s="9" t="s">
        <v>41</v>
      </c>
    </row>
    <row r="5" spans="1:7" s="236" customFormat="1" ht="24" customHeight="1">
      <c r="A5" s="235" t="s">
        <v>59</v>
      </c>
      <c r="B5" s="235" t="s">
        <v>2</v>
      </c>
      <c r="C5" s="235" t="s">
        <v>3</v>
      </c>
      <c r="D5" s="235" t="s">
        <v>43</v>
      </c>
      <c r="E5" s="235" t="s">
        <v>311</v>
      </c>
      <c r="F5" s="245" t="s">
        <v>312</v>
      </c>
      <c r="G5" s="237" t="s">
        <v>287</v>
      </c>
    </row>
    <row r="6" spans="1:7" ht="11.25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302">
        <v>6</v>
      </c>
      <c r="G6" s="302">
        <v>7</v>
      </c>
    </row>
    <row r="7" spans="1:7" ht="30" customHeight="1">
      <c r="A7" s="18" t="s">
        <v>10</v>
      </c>
      <c r="B7" s="18">
        <v>921</v>
      </c>
      <c r="C7" s="18">
        <v>92116</v>
      </c>
      <c r="D7" s="61" t="s">
        <v>190</v>
      </c>
      <c r="E7" s="42">
        <v>40000</v>
      </c>
      <c r="F7" s="41">
        <v>21000</v>
      </c>
      <c r="G7" s="303">
        <f>ROUND((F7/E7)*100,2)</f>
        <v>52.5</v>
      </c>
    </row>
    <row r="8" spans="1:7" ht="30" customHeight="1">
      <c r="A8" s="18"/>
      <c r="B8" s="18"/>
      <c r="C8" s="18"/>
      <c r="D8" s="61"/>
      <c r="E8" s="42"/>
      <c r="F8" s="247"/>
      <c r="G8" s="247"/>
    </row>
    <row r="9" spans="1:7" ht="30" customHeight="1">
      <c r="A9" s="18"/>
      <c r="B9" s="18"/>
      <c r="C9" s="18"/>
      <c r="D9" s="61"/>
      <c r="E9" s="42"/>
      <c r="F9" s="247"/>
      <c r="G9" s="247"/>
    </row>
    <row r="10" spans="1:7" ht="30" customHeight="1">
      <c r="A10" s="18"/>
      <c r="B10" s="18"/>
      <c r="C10" s="18"/>
      <c r="D10" s="301"/>
      <c r="E10" s="42"/>
      <c r="F10" s="247"/>
      <c r="G10" s="247"/>
    </row>
    <row r="11" spans="1:7" ht="38.25" customHeight="1">
      <c r="A11" s="18"/>
      <c r="B11" s="18"/>
      <c r="C11" s="18"/>
      <c r="D11" s="61"/>
      <c r="E11" s="42"/>
      <c r="F11" s="247"/>
      <c r="G11" s="247"/>
    </row>
    <row r="12" spans="1:7" s="60" customFormat="1" ht="30" customHeight="1">
      <c r="A12" s="471" t="s">
        <v>313</v>
      </c>
      <c r="B12" s="471"/>
      <c r="C12" s="471"/>
      <c r="D12" s="471"/>
      <c r="E12" s="48">
        <f>SUM(E7:E11)</f>
        <v>40000</v>
      </c>
      <c r="F12" s="48">
        <f>SUM(F7:F11)</f>
        <v>21000</v>
      </c>
      <c r="G12" s="253">
        <f>ROUND((F12/E12)*100,2)</f>
        <v>52.5</v>
      </c>
    </row>
  </sheetData>
  <mergeCells count="2">
    <mergeCell ref="A12:D12"/>
    <mergeCell ref="A2:G2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
Załącznik nr 9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F10" sqref="F10"/>
    </sheetView>
  </sheetViews>
  <sheetFormatPr defaultColWidth="9.00390625" defaultRowHeight="12.75"/>
  <cols>
    <col min="1" max="1" width="5.25390625" style="0" customWidth="1"/>
    <col min="2" max="2" width="6.875" style="0" customWidth="1"/>
    <col min="3" max="3" width="9.75390625" style="0" customWidth="1"/>
    <col min="4" max="4" width="39.75390625" style="0" customWidth="1"/>
    <col min="5" max="5" width="19.625" style="0" customWidth="1"/>
    <col min="6" max="6" width="11.00390625" style="0" customWidth="1"/>
  </cols>
  <sheetData>
    <row r="1" ht="12.75">
      <c r="F1" s="34" t="s">
        <v>360</v>
      </c>
    </row>
    <row r="2" spans="1:7" ht="48.75" customHeight="1">
      <c r="A2" s="489" t="s">
        <v>80</v>
      </c>
      <c r="B2" s="489"/>
      <c r="C2" s="489"/>
      <c r="D2" s="489"/>
      <c r="E2" s="489"/>
      <c r="F2" s="490"/>
      <c r="G2" s="490"/>
    </row>
    <row r="3" spans="4:5" ht="19.5" customHeight="1">
      <c r="D3" s="4"/>
      <c r="E3" s="4"/>
    </row>
    <row r="4" spans="4:5" ht="19.5" customHeight="1">
      <c r="D4" s="1"/>
      <c r="E4" s="7" t="s">
        <v>41</v>
      </c>
    </row>
    <row r="5" spans="1:7" s="244" customFormat="1" ht="27" customHeight="1">
      <c r="A5" s="235" t="s">
        <v>59</v>
      </c>
      <c r="B5" s="235" t="s">
        <v>2</v>
      </c>
      <c r="C5" s="235" t="s">
        <v>3</v>
      </c>
      <c r="D5" s="235" t="s">
        <v>42</v>
      </c>
      <c r="E5" s="235" t="s">
        <v>309</v>
      </c>
      <c r="F5" s="245" t="s">
        <v>310</v>
      </c>
      <c r="G5" s="237" t="s">
        <v>287</v>
      </c>
    </row>
    <row r="6" spans="1:7" s="38" customFormat="1" ht="7.5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246">
        <v>6</v>
      </c>
      <c r="G6" s="246">
        <v>7</v>
      </c>
    </row>
    <row r="7" spans="1:7" s="1" customFormat="1" ht="66" customHeight="1">
      <c r="A7" s="18">
        <v>1</v>
      </c>
      <c r="B7" s="18">
        <v>801</v>
      </c>
      <c r="C7" s="18">
        <v>80113</v>
      </c>
      <c r="D7" s="61" t="s">
        <v>191</v>
      </c>
      <c r="E7" s="42">
        <v>16000</v>
      </c>
      <c r="F7" s="41">
        <v>12000</v>
      </c>
      <c r="G7" s="250">
        <f>ROUND((F7/E7)*100,2)</f>
        <v>75</v>
      </c>
    </row>
    <row r="8" spans="1:7" s="1" customFormat="1" ht="68.25" customHeight="1">
      <c r="A8" s="18">
        <v>2</v>
      </c>
      <c r="B8" s="18">
        <v>921</v>
      </c>
      <c r="C8" s="18">
        <v>92105</v>
      </c>
      <c r="D8" s="61" t="s">
        <v>196</v>
      </c>
      <c r="E8" s="42">
        <v>4000</v>
      </c>
      <c r="F8" s="247">
        <v>0</v>
      </c>
      <c r="G8" s="250">
        <f>ROUND((F8/E8)*100,2)</f>
        <v>0</v>
      </c>
    </row>
    <row r="9" spans="1:7" s="1" customFormat="1" ht="62.25" customHeight="1">
      <c r="A9" s="18">
        <v>3</v>
      </c>
      <c r="B9" s="18">
        <v>926</v>
      </c>
      <c r="C9" s="18">
        <v>92605</v>
      </c>
      <c r="D9" s="61" t="s">
        <v>197</v>
      </c>
      <c r="E9" s="42">
        <v>8000</v>
      </c>
      <c r="F9" s="247">
        <v>0</v>
      </c>
      <c r="G9" s="250">
        <f>ROUND((F9/E9)*100,2)</f>
        <v>0</v>
      </c>
    </row>
    <row r="10" spans="1:7" ht="79.5" customHeight="1">
      <c r="A10" s="62">
        <v>4</v>
      </c>
      <c r="B10" s="62">
        <v>901</v>
      </c>
      <c r="C10" s="62">
        <v>90001</v>
      </c>
      <c r="D10" s="61" t="s">
        <v>195</v>
      </c>
      <c r="E10" s="63">
        <v>30000</v>
      </c>
      <c r="F10" s="248">
        <v>0</v>
      </c>
      <c r="G10" s="250">
        <f>ROUND((F10/E10)*100,2)</f>
        <v>0</v>
      </c>
    </row>
    <row r="11" spans="1:7" ht="30" customHeight="1">
      <c r="A11" s="62"/>
      <c r="B11" s="62"/>
      <c r="C11" s="62"/>
      <c r="D11" s="62"/>
      <c r="E11" s="63"/>
      <c r="F11" s="248"/>
      <c r="G11" s="251"/>
    </row>
    <row r="12" spans="1:7" s="39" customFormat="1" ht="30" customHeight="1">
      <c r="A12" s="486" t="s">
        <v>313</v>
      </c>
      <c r="B12" s="487"/>
      <c r="C12" s="487"/>
      <c r="D12" s="488"/>
      <c r="E12" s="249">
        <f>SUM(E7:E11)</f>
        <v>58000</v>
      </c>
      <c r="F12" s="249">
        <f>SUM(F7:F11)</f>
        <v>12000</v>
      </c>
      <c r="G12" s="304">
        <f>ROUND((F12/E12)*100,2)</f>
        <v>20.69</v>
      </c>
    </row>
    <row r="14" ht="12.75">
      <c r="F14" s="34"/>
    </row>
  </sheetData>
  <mergeCells count="2">
    <mergeCell ref="A12:D12"/>
    <mergeCell ref="A2:G2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95" r:id="rId1"/>
  <headerFooter alignWithMargins="0">
    <oddHeader>&amp;R&amp;9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F16" sqref="F16"/>
    </sheetView>
  </sheetViews>
  <sheetFormatPr defaultColWidth="9.00390625" defaultRowHeight="12.75"/>
  <cols>
    <col min="1" max="1" width="5.25390625" style="1" bestFit="1" customWidth="1"/>
    <col min="2" max="2" width="47.875" style="1" customWidth="1"/>
    <col min="3" max="3" width="17.75390625" style="1" customWidth="1"/>
    <col min="4" max="4" width="11.625" style="278" customWidth="1"/>
    <col min="5" max="16384" width="9.125" style="1" customWidth="1"/>
  </cols>
  <sheetData>
    <row r="1" ht="12.75">
      <c r="D1" s="314" t="s">
        <v>361</v>
      </c>
    </row>
    <row r="2" spans="1:10" ht="19.5" customHeight="1">
      <c r="A2" s="491" t="s">
        <v>323</v>
      </c>
      <c r="B2" s="491"/>
      <c r="C2" s="491"/>
      <c r="D2" s="485"/>
      <c r="E2" s="485"/>
      <c r="F2" s="4"/>
      <c r="G2" s="4"/>
      <c r="H2" s="4"/>
      <c r="I2" s="4"/>
      <c r="J2" s="4"/>
    </row>
    <row r="3" spans="1:7" ht="36" customHeight="1">
      <c r="A3" s="491" t="s">
        <v>307</v>
      </c>
      <c r="B3" s="491"/>
      <c r="C3" s="491"/>
      <c r="D3" s="485"/>
      <c r="E3" s="485"/>
      <c r="F3" s="4"/>
      <c r="G3" s="4"/>
    </row>
    <row r="5" spans="3:4" ht="12.75">
      <c r="C5" s="7"/>
      <c r="D5" s="273" t="s">
        <v>329</v>
      </c>
    </row>
    <row r="6" spans="1:10" s="240" customFormat="1" ht="19.5" customHeight="1">
      <c r="A6" s="237" t="s">
        <v>59</v>
      </c>
      <c r="B6" s="237" t="s">
        <v>0</v>
      </c>
      <c r="C6" s="237" t="s">
        <v>285</v>
      </c>
      <c r="D6" s="274" t="s">
        <v>288</v>
      </c>
      <c r="E6" s="241" t="s">
        <v>287</v>
      </c>
      <c r="F6" s="238"/>
      <c r="G6" s="238"/>
      <c r="H6" s="238"/>
      <c r="I6" s="239"/>
      <c r="J6" s="239"/>
    </row>
    <row r="7" spans="1:10" s="240" customFormat="1" ht="19.5" customHeight="1">
      <c r="A7" s="237"/>
      <c r="B7" s="237"/>
      <c r="C7" s="237"/>
      <c r="D7" s="274"/>
      <c r="E7" s="241"/>
      <c r="F7" s="238"/>
      <c r="G7" s="238"/>
      <c r="H7" s="238"/>
      <c r="I7" s="239"/>
      <c r="J7" s="239"/>
    </row>
    <row r="8" spans="1:10" ht="19.5" customHeight="1">
      <c r="A8" s="16" t="s">
        <v>9</v>
      </c>
      <c r="B8" s="28" t="s">
        <v>62</v>
      </c>
      <c r="C8" s="65">
        <v>929.12</v>
      </c>
      <c r="D8" s="65">
        <v>929.12</v>
      </c>
      <c r="E8" s="315">
        <f>ROUND((D8/C8)*100,2)</f>
        <v>100</v>
      </c>
      <c r="F8" s="5"/>
      <c r="G8" s="5"/>
      <c r="H8" s="5"/>
      <c r="I8" s="6"/>
      <c r="J8" s="6"/>
    </row>
    <row r="9" spans="1:10" ht="19.5" customHeight="1">
      <c r="A9" s="16" t="s">
        <v>13</v>
      </c>
      <c r="B9" s="28" t="s">
        <v>8</v>
      </c>
      <c r="C9" s="65">
        <f>SUM(C10:C11)</f>
        <v>1650</v>
      </c>
      <c r="D9" s="65">
        <f>SUM(D10:D11)</f>
        <v>925.5</v>
      </c>
      <c r="E9" s="315">
        <f>ROUND((D9/C9)*100,2)</f>
        <v>56.09</v>
      </c>
      <c r="F9" s="5"/>
      <c r="G9" s="5"/>
      <c r="H9" s="5"/>
      <c r="I9" s="6"/>
      <c r="J9" s="6"/>
    </row>
    <row r="10" spans="1:10" ht="19.5" customHeight="1">
      <c r="A10" s="17" t="s">
        <v>10</v>
      </c>
      <c r="B10" s="305" t="s">
        <v>189</v>
      </c>
      <c r="C10" s="243">
        <v>1650</v>
      </c>
      <c r="D10" s="243">
        <v>925.5</v>
      </c>
      <c r="E10" s="250">
        <f>ROUND((D10/C10)*100,2)</f>
        <v>56.09</v>
      </c>
      <c r="F10" s="5"/>
      <c r="G10" s="5"/>
      <c r="H10" s="5"/>
      <c r="I10" s="6"/>
      <c r="J10" s="6"/>
    </row>
    <row r="11" spans="1:10" ht="19.5" customHeight="1">
      <c r="A11" s="17"/>
      <c r="B11" s="305"/>
      <c r="C11" s="243"/>
      <c r="D11" s="275"/>
      <c r="E11" s="242"/>
      <c r="F11" s="5"/>
      <c r="G11" s="5"/>
      <c r="H11" s="5"/>
      <c r="I11" s="6"/>
      <c r="J11" s="6"/>
    </row>
    <row r="12" spans="1:10" ht="19.5" customHeight="1">
      <c r="A12" s="16" t="s">
        <v>14</v>
      </c>
      <c r="B12" s="28" t="s">
        <v>7</v>
      </c>
      <c r="C12" s="65">
        <f>SUM(C13:C18)</f>
        <v>2500</v>
      </c>
      <c r="D12" s="65">
        <f>SUM(D13:D18)</f>
        <v>0</v>
      </c>
      <c r="E12" s="315">
        <f>ROUND((D12/C12)*100,2)</f>
        <v>0</v>
      </c>
      <c r="F12" s="5"/>
      <c r="G12" s="5"/>
      <c r="H12" s="5"/>
      <c r="I12" s="6"/>
      <c r="J12" s="6"/>
    </row>
    <row r="13" spans="1:10" ht="19.5" customHeight="1">
      <c r="A13" s="17" t="s">
        <v>10</v>
      </c>
      <c r="B13" s="305" t="s">
        <v>37</v>
      </c>
      <c r="C13" s="243"/>
      <c r="D13" s="275"/>
      <c r="E13" s="242"/>
      <c r="F13" s="5"/>
      <c r="G13" s="5"/>
      <c r="H13" s="5"/>
      <c r="I13" s="6"/>
      <c r="J13" s="6"/>
    </row>
    <row r="14" spans="1:10" ht="15" customHeight="1">
      <c r="A14" s="17"/>
      <c r="B14" s="305" t="s">
        <v>186</v>
      </c>
      <c r="C14" s="243">
        <v>2000</v>
      </c>
      <c r="D14" s="243">
        <v>0</v>
      </c>
      <c r="E14" s="250">
        <f>ROUND((D14/C14)*100,2)</f>
        <v>0</v>
      </c>
      <c r="F14" s="5"/>
      <c r="G14" s="5"/>
      <c r="H14" s="5"/>
      <c r="I14" s="6"/>
      <c r="J14" s="6"/>
    </row>
    <row r="15" spans="1:10" ht="15" customHeight="1">
      <c r="A15" s="17"/>
      <c r="B15" s="305" t="s">
        <v>187</v>
      </c>
      <c r="C15" s="243">
        <v>500</v>
      </c>
      <c r="D15" s="243">
        <v>0</v>
      </c>
      <c r="E15" s="250">
        <f>ROUND((D15/C15)*100,2)</f>
        <v>0</v>
      </c>
      <c r="F15" s="5"/>
      <c r="G15" s="5"/>
      <c r="H15" s="5"/>
      <c r="I15" s="6"/>
      <c r="J15" s="6"/>
    </row>
    <row r="16" spans="1:10" ht="19.5" customHeight="1">
      <c r="A16" s="17" t="s">
        <v>11</v>
      </c>
      <c r="B16" s="305" t="s">
        <v>39</v>
      </c>
      <c r="C16" s="243">
        <v>0</v>
      </c>
      <c r="D16" s="243">
        <v>0</v>
      </c>
      <c r="E16" s="242"/>
      <c r="F16" s="5"/>
      <c r="G16" s="5"/>
      <c r="H16" s="5"/>
      <c r="I16" s="6"/>
      <c r="J16" s="6"/>
    </row>
    <row r="17" spans="1:10" ht="15">
      <c r="A17" s="17"/>
      <c r="B17" s="306"/>
      <c r="C17" s="243"/>
      <c r="D17" s="275"/>
      <c r="E17" s="242"/>
      <c r="F17" s="5"/>
      <c r="G17" s="5"/>
      <c r="H17" s="5"/>
      <c r="I17" s="6"/>
      <c r="J17" s="6"/>
    </row>
    <row r="18" spans="1:10" ht="15" customHeight="1">
      <c r="A18" s="17"/>
      <c r="B18" s="306"/>
      <c r="C18" s="243"/>
      <c r="D18" s="275"/>
      <c r="E18" s="242"/>
      <c r="F18" s="5"/>
      <c r="G18" s="5"/>
      <c r="H18" s="5"/>
      <c r="I18" s="6"/>
      <c r="J18" s="6"/>
    </row>
    <row r="19" spans="1:10" ht="19.5" customHeight="1">
      <c r="A19" s="16" t="s">
        <v>38</v>
      </c>
      <c r="B19" s="28" t="s">
        <v>308</v>
      </c>
      <c r="C19" s="65">
        <v>79.12</v>
      </c>
      <c r="D19" s="65">
        <v>1854.62</v>
      </c>
      <c r="E19" s="253">
        <f>ROUND((D19/C19)*100,2)</f>
        <v>2344.06</v>
      </c>
      <c r="F19" s="5"/>
      <c r="G19" s="5"/>
      <c r="H19" s="5"/>
      <c r="I19" s="6"/>
      <c r="J19" s="6"/>
    </row>
    <row r="20" spans="1:10" ht="15">
      <c r="A20" s="5"/>
      <c r="B20" s="5"/>
      <c r="C20" s="5"/>
      <c r="D20" s="276"/>
      <c r="E20" s="5"/>
      <c r="F20" s="5"/>
      <c r="G20" s="5"/>
      <c r="H20" s="5"/>
      <c r="I20" s="6"/>
      <c r="J20" s="6"/>
    </row>
    <row r="21" spans="1:10" ht="15">
      <c r="A21" s="5"/>
      <c r="B21" s="5"/>
      <c r="C21" s="5"/>
      <c r="D21" s="276"/>
      <c r="E21" s="5"/>
      <c r="F21" s="5"/>
      <c r="G21" s="5"/>
      <c r="H21" s="5"/>
      <c r="I21" s="6"/>
      <c r="J21" s="6"/>
    </row>
    <row r="22" spans="1:10" ht="15">
      <c r="A22" s="5"/>
      <c r="B22" s="5"/>
      <c r="C22" s="5"/>
      <c r="D22" s="276"/>
      <c r="E22" s="5"/>
      <c r="F22" s="5"/>
      <c r="G22" s="5"/>
      <c r="H22" s="5"/>
      <c r="I22" s="6"/>
      <c r="J22" s="6"/>
    </row>
    <row r="23" spans="1:10" ht="15">
      <c r="A23" s="5"/>
      <c r="B23" s="5"/>
      <c r="C23" s="5"/>
      <c r="D23" s="276"/>
      <c r="E23" s="5"/>
      <c r="F23" s="5"/>
      <c r="G23" s="5"/>
      <c r="H23" s="5"/>
      <c r="I23" s="6"/>
      <c r="J23" s="6"/>
    </row>
    <row r="24" spans="1:10" ht="15">
      <c r="A24" s="5"/>
      <c r="B24" s="5"/>
      <c r="C24" s="5"/>
      <c r="D24" s="276"/>
      <c r="E24" s="5"/>
      <c r="F24" s="5"/>
      <c r="G24" s="5"/>
      <c r="H24" s="5"/>
      <c r="I24" s="6"/>
      <c r="J24" s="6"/>
    </row>
    <row r="25" spans="1:10" ht="15">
      <c r="A25" s="5"/>
      <c r="B25" s="5"/>
      <c r="C25" s="5"/>
      <c r="D25" s="276"/>
      <c r="E25" s="5"/>
      <c r="F25" s="5"/>
      <c r="G25" s="5"/>
      <c r="H25" s="5"/>
      <c r="I25" s="6"/>
      <c r="J25" s="6"/>
    </row>
    <row r="26" spans="1:10" ht="15">
      <c r="A26" s="6"/>
      <c r="B26" s="6"/>
      <c r="C26" s="6"/>
      <c r="D26" s="277"/>
      <c r="E26" s="6"/>
      <c r="F26" s="6"/>
      <c r="G26" s="6"/>
      <c r="H26" s="6"/>
      <c r="I26" s="6"/>
      <c r="J26" s="6"/>
    </row>
    <row r="27" spans="1:10" ht="15">
      <c r="A27" s="6"/>
      <c r="B27" s="6"/>
      <c r="C27" s="6"/>
      <c r="D27" s="277"/>
      <c r="E27" s="6"/>
      <c r="F27" s="6"/>
      <c r="G27" s="6"/>
      <c r="H27" s="6"/>
      <c r="I27" s="6"/>
      <c r="J27" s="6"/>
    </row>
    <row r="28" spans="1:10" ht="15">
      <c r="A28" s="6"/>
      <c r="B28" s="6"/>
      <c r="C28" s="6"/>
      <c r="D28" s="277"/>
      <c r="E28" s="6"/>
      <c r="F28" s="6"/>
      <c r="G28" s="6"/>
      <c r="H28" s="6"/>
      <c r="I28" s="6"/>
      <c r="J28" s="6"/>
    </row>
    <row r="29" spans="1:10" ht="15">
      <c r="A29" s="6"/>
      <c r="B29" s="6"/>
      <c r="C29" s="6"/>
      <c r="D29" s="277"/>
      <c r="E29" s="6"/>
      <c r="F29" s="6"/>
      <c r="G29" s="6"/>
      <c r="H29" s="6"/>
      <c r="I29" s="6"/>
      <c r="J29" s="6"/>
    </row>
  </sheetData>
  <mergeCells count="2">
    <mergeCell ref="A2:E2"/>
    <mergeCell ref="A3:E3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18"/>
  <sheetViews>
    <sheetView zoomScale="150" zoomScaleNormal="150" workbookViewId="0" topLeftCell="L1">
      <pane ySplit="6" topLeftCell="BM7" activePane="bottomLeft" state="frozen"/>
      <selection pane="topLeft" activeCell="B1" sqref="B1"/>
      <selection pane="bottomLeft" activeCell="R11" sqref="R11"/>
    </sheetView>
  </sheetViews>
  <sheetFormatPr defaultColWidth="9.00390625" defaultRowHeight="12.75"/>
  <cols>
    <col min="1" max="1" width="3.625" style="227" customWidth="1"/>
    <col min="2" max="2" width="4.125" style="228" customWidth="1"/>
    <col min="3" max="3" width="4.75390625" style="228" customWidth="1"/>
    <col min="4" max="4" width="6.75390625" style="230" customWidth="1"/>
    <col min="5" max="5" width="5.625" style="231" customWidth="1"/>
    <col min="6" max="6" width="4.375" style="232" customWidth="1"/>
    <col min="7" max="7" width="6.625" style="230" customWidth="1"/>
    <col min="8" max="8" width="6.00390625" style="231" customWidth="1"/>
    <col min="9" max="9" width="3.375" style="232" customWidth="1"/>
    <col min="10" max="10" width="5.75390625" style="230" customWidth="1"/>
    <col min="11" max="11" width="5.875" style="230" customWidth="1"/>
    <col min="12" max="12" width="3.75390625" style="230" customWidth="1"/>
    <col min="13" max="13" width="4.375" style="230" customWidth="1"/>
    <col min="14" max="14" width="4.625" style="230" customWidth="1"/>
    <col min="15" max="15" width="3.25390625" style="230" customWidth="1"/>
    <col min="16" max="16" width="4.75390625" style="230" customWidth="1"/>
    <col min="17" max="17" width="3.75390625" style="230" customWidth="1"/>
    <col min="18" max="18" width="3.375" style="230" customWidth="1"/>
    <col min="19" max="19" width="5.375" style="230" customWidth="1"/>
    <col min="20" max="20" width="5.25390625" style="230" customWidth="1"/>
    <col min="21" max="21" width="3.625" style="230" customWidth="1"/>
    <col min="22" max="22" width="5.375" style="230" customWidth="1"/>
    <col min="23" max="23" width="5.125" style="230" customWidth="1"/>
    <col min="24" max="24" width="3.625" style="230" customWidth="1"/>
    <col min="25" max="25" width="5.375" style="230" customWidth="1"/>
    <col min="26" max="26" width="5.75390625" style="230" customWidth="1"/>
    <col min="27" max="27" width="4.00390625" style="230" customWidth="1"/>
    <col min="28" max="28" width="7.375" style="230" customWidth="1"/>
    <col min="29" max="29" width="6.625" style="230" customWidth="1"/>
    <col min="30" max="30" width="4.125" style="230" customWidth="1"/>
    <col min="31" max="16384" width="9.125" style="208" customWidth="1"/>
  </cols>
  <sheetData>
    <row r="1" spans="4:30" s="181" customFormat="1" ht="16.5" customHeight="1"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320" t="s">
        <v>306</v>
      </c>
      <c r="AC1" s="321"/>
      <c r="AD1" s="182"/>
    </row>
    <row r="2" spans="1:30" s="172" customFormat="1" ht="11.25" customHeight="1">
      <c r="A2" s="325" t="s">
        <v>348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8"/>
      <c r="W2" s="318"/>
      <c r="X2" s="318"/>
      <c r="Y2" s="318"/>
      <c r="Z2" s="318"/>
      <c r="AA2" s="290"/>
      <c r="AB2" s="189"/>
      <c r="AC2" s="189"/>
      <c r="AD2" s="189"/>
    </row>
    <row r="3" spans="1:30" s="174" customFormat="1" ht="8.25" customHeight="1">
      <c r="A3" s="322"/>
      <c r="B3" s="323"/>
      <c r="C3" s="351"/>
      <c r="D3" s="352" t="s">
        <v>304</v>
      </c>
      <c r="E3" s="352"/>
      <c r="F3" s="352"/>
      <c r="G3" s="353" t="s">
        <v>303</v>
      </c>
      <c r="H3" s="353"/>
      <c r="I3" s="353"/>
      <c r="J3" s="354" t="s">
        <v>6</v>
      </c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6"/>
      <c r="W3" s="356"/>
      <c r="X3" s="356"/>
      <c r="Y3" s="356"/>
      <c r="Z3" s="357"/>
      <c r="AA3" s="285"/>
      <c r="AB3" s="348" t="s">
        <v>39</v>
      </c>
      <c r="AC3" s="348"/>
      <c r="AD3" s="348"/>
    </row>
    <row r="4" spans="1:30" s="174" customFormat="1" ht="8.25" customHeight="1">
      <c r="A4" s="322"/>
      <c r="B4" s="323"/>
      <c r="C4" s="351"/>
      <c r="D4" s="352"/>
      <c r="E4" s="352"/>
      <c r="F4" s="352"/>
      <c r="G4" s="353"/>
      <c r="H4" s="353"/>
      <c r="I4" s="353"/>
      <c r="J4" s="348" t="s">
        <v>37</v>
      </c>
      <c r="K4" s="348"/>
      <c r="L4" s="348"/>
      <c r="M4" s="348" t="s">
        <v>72</v>
      </c>
      <c r="N4" s="348"/>
      <c r="O4" s="348"/>
      <c r="P4" s="348"/>
      <c r="Q4" s="348"/>
      <c r="R4" s="348"/>
      <c r="S4" s="348"/>
      <c r="T4" s="348"/>
      <c r="U4" s="348"/>
      <c r="V4" s="324"/>
      <c r="W4" s="324"/>
      <c r="X4" s="324"/>
      <c r="Y4" s="324"/>
      <c r="Z4" s="324"/>
      <c r="AA4" s="324"/>
      <c r="AB4" s="348"/>
      <c r="AC4" s="348"/>
      <c r="AD4" s="348"/>
    </row>
    <row r="5" spans="1:30" s="174" customFormat="1" ht="15" customHeight="1">
      <c r="A5" s="322"/>
      <c r="B5" s="323"/>
      <c r="C5" s="351"/>
      <c r="D5" s="352"/>
      <c r="E5" s="352"/>
      <c r="F5" s="352"/>
      <c r="G5" s="353"/>
      <c r="H5" s="353"/>
      <c r="I5" s="353"/>
      <c r="J5" s="348"/>
      <c r="K5" s="348"/>
      <c r="L5" s="348"/>
      <c r="M5" s="348" t="s">
        <v>345</v>
      </c>
      <c r="N5" s="348"/>
      <c r="O5" s="348"/>
      <c r="P5" s="348" t="s">
        <v>346</v>
      </c>
      <c r="Q5" s="348"/>
      <c r="R5" s="348"/>
      <c r="S5" s="348" t="s">
        <v>347</v>
      </c>
      <c r="T5" s="348"/>
      <c r="U5" s="348"/>
      <c r="V5" s="348" t="s">
        <v>343</v>
      </c>
      <c r="W5" s="348"/>
      <c r="X5" s="348"/>
      <c r="Y5" s="348" t="s">
        <v>344</v>
      </c>
      <c r="Z5" s="348"/>
      <c r="AA5" s="348"/>
      <c r="AB5" s="348"/>
      <c r="AC5" s="348"/>
      <c r="AD5" s="348"/>
    </row>
    <row r="6" spans="1:30" s="180" customFormat="1" ht="12" customHeight="1">
      <c r="A6" s="322"/>
      <c r="B6" s="323"/>
      <c r="C6" s="351"/>
      <c r="D6" s="175" t="s">
        <v>285</v>
      </c>
      <c r="E6" s="175" t="s">
        <v>286</v>
      </c>
      <c r="F6" s="176" t="s">
        <v>287</v>
      </c>
      <c r="G6" s="175" t="s">
        <v>285</v>
      </c>
      <c r="H6" s="175" t="s">
        <v>286</v>
      </c>
      <c r="I6" s="176" t="s">
        <v>287</v>
      </c>
      <c r="J6" s="177" t="s">
        <v>285</v>
      </c>
      <c r="K6" s="177" t="s">
        <v>288</v>
      </c>
      <c r="L6" s="177" t="s">
        <v>287</v>
      </c>
      <c r="M6" s="178" t="s">
        <v>285</v>
      </c>
      <c r="N6" s="178" t="s">
        <v>288</v>
      </c>
      <c r="O6" s="178" t="s">
        <v>287</v>
      </c>
      <c r="P6" s="178" t="s">
        <v>285</v>
      </c>
      <c r="Q6" s="179" t="s">
        <v>289</v>
      </c>
      <c r="R6" s="178" t="s">
        <v>287</v>
      </c>
      <c r="S6" s="178" t="s">
        <v>285</v>
      </c>
      <c r="T6" s="178" t="s">
        <v>288</v>
      </c>
      <c r="U6" s="178" t="s">
        <v>287</v>
      </c>
      <c r="V6" s="178" t="s">
        <v>285</v>
      </c>
      <c r="W6" s="178" t="s">
        <v>288</v>
      </c>
      <c r="X6" s="178" t="s">
        <v>287</v>
      </c>
      <c r="Y6" s="178" t="s">
        <v>285</v>
      </c>
      <c r="Z6" s="178" t="s">
        <v>288</v>
      </c>
      <c r="AA6" s="178" t="s">
        <v>287</v>
      </c>
      <c r="AB6" s="178" t="s">
        <v>285</v>
      </c>
      <c r="AC6" s="178" t="s">
        <v>288</v>
      </c>
      <c r="AD6" s="178" t="s">
        <v>287</v>
      </c>
    </row>
    <row r="7" spans="1:30" s="295" customFormat="1" ht="12" customHeight="1">
      <c r="A7" s="291">
        <v>1</v>
      </c>
      <c r="B7" s="291">
        <v>2</v>
      </c>
      <c r="C7" s="291">
        <v>3</v>
      </c>
      <c r="D7" s="292">
        <v>4</v>
      </c>
      <c r="E7" s="292">
        <v>5</v>
      </c>
      <c r="F7" s="293">
        <v>6</v>
      </c>
      <c r="G7" s="292">
        <v>7</v>
      </c>
      <c r="H7" s="292">
        <v>8</v>
      </c>
      <c r="I7" s="293">
        <v>9</v>
      </c>
      <c r="J7" s="294">
        <v>10</v>
      </c>
      <c r="K7" s="294">
        <v>11</v>
      </c>
      <c r="L7" s="296">
        <v>12</v>
      </c>
      <c r="M7" s="293">
        <v>13</v>
      </c>
      <c r="N7" s="293">
        <v>14</v>
      </c>
      <c r="O7" s="297">
        <v>15</v>
      </c>
      <c r="P7" s="293">
        <v>16</v>
      </c>
      <c r="Q7" s="292">
        <v>17</v>
      </c>
      <c r="R7" s="297">
        <v>18</v>
      </c>
      <c r="S7" s="293">
        <v>19</v>
      </c>
      <c r="T7" s="293">
        <v>20</v>
      </c>
      <c r="U7" s="297">
        <v>21</v>
      </c>
      <c r="V7" s="293">
        <v>22</v>
      </c>
      <c r="W7" s="293">
        <v>23</v>
      </c>
      <c r="X7" s="297">
        <v>24</v>
      </c>
      <c r="Y7" s="293">
        <v>25</v>
      </c>
      <c r="Z7" s="293">
        <v>26</v>
      </c>
      <c r="AA7" s="297">
        <v>27</v>
      </c>
      <c r="AB7" s="297">
        <v>28</v>
      </c>
      <c r="AC7" s="297">
        <v>29</v>
      </c>
      <c r="AD7" s="297">
        <v>30</v>
      </c>
    </row>
    <row r="8" spans="1:30" ht="12.75" customHeight="1">
      <c r="A8" s="203">
        <v>801</v>
      </c>
      <c r="B8" s="204">
        <v>80113</v>
      </c>
      <c r="C8" s="204"/>
      <c r="D8" s="206"/>
      <c r="E8" s="206"/>
      <c r="F8" s="234"/>
      <c r="G8" s="206">
        <v>16000</v>
      </c>
      <c r="H8" s="206">
        <v>12000</v>
      </c>
      <c r="I8" s="206">
        <f aca="true" t="shared" si="0" ref="I8:I13">ROUND((H8/G8)*100,2)</f>
        <v>75</v>
      </c>
      <c r="J8" s="206">
        <v>16000</v>
      </c>
      <c r="K8" s="206">
        <v>12000</v>
      </c>
      <c r="L8" s="206">
        <f>ROUND((K8/J8)*100,2)</f>
        <v>75</v>
      </c>
      <c r="M8" s="207"/>
      <c r="N8" s="207"/>
      <c r="O8" s="206"/>
      <c r="P8" s="207"/>
      <c r="Q8" s="207"/>
      <c r="R8" s="206"/>
      <c r="S8" s="207">
        <v>16000</v>
      </c>
      <c r="T8" s="207">
        <v>12000</v>
      </c>
      <c r="U8" s="206">
        <f>ROUND((T8/S8)*100,2)</f>
        <v>75</v>
      </c>
      <c r="V8" s="207"/>
      <c r="W8" s="207"/>
      <c r="X8" s="206"/>
      <c r="Y8" s="207"/>
      <c r="Z8" s="207"/>
      <c r="AA8" s="206"/>
      <c r="AB8" s="206"/>
      <c r="AC8" s="206"/>
      <c r="AD8" s="206"/>
    </row>
    <row r="9" spans="1:30" ht="15.75" customHeight="1">
      <c r="A9" s="203">
        <v>900</v>
      </c>
      <c r="B9" s="204">
        <v>90001</v>
      </c>
      <c r="C9" s="204"/>
      <c r="D9" s="206"/>
      <c r="E9" s="206"/>
      <c r="F9" s="206"/>
      <c r="G9" s="206">
        <v>30000</v>
      </c>
      <c r="H9" s="206">
        <v>0</v>
      </c>
      <c r="I9" s="206">
        <f t="shared" si="0"/>
        <v>0</v>
      </c>
      <c r="J9" s="206"/>
      <c r="K9" s="206"/>
      <c r="L9" s="206"/>
      <c r="M9" s="207"/>
      <c r="N9" s="207"/>
      <c r="O9" s="207"/>
      <c r="P9" s="207"/>
      <c r="Q9" s="207"/>
      <c r="R9" s="206"/>
      <c r="S9" s="207"/>
      <c r="T9" s="207"/>
      <c r="U9" s="207"/>
      <c r="V9" s="207"/>
      <c r="W9" s="207"/>
      <c r="X9" s="207"/>
      <c r="Y9" s="207"/>
      <c r="Z9" s="207"/>
      <c r="AA9" s="207"/>
      <c r="AB9" s="207">
        <v>30000</v>
      </c>
      <c r="AC9" s="207">
        <v>0</v>
      </c>
      <c r="AD9" s="206">
        <f>ROUND((AC9/AB9)*100,2)</f>
        <v>0</v>
      </c>
    </row>
    <row r="10" spans="1:30" ht="15.75" customHeight="1">
      <c r="A10" s="203"/>
      <c r="B10" s="204"/>
      <c r="C10" s="233"/>
      <c r="D10" s="206"/>
      <c r="E10" s="206"/>
      <c r="F10" s="206"/>
      <c r="G10" s="206"/>
      <c r="H10" s="206"/>
      <c r="I10" s="206"/>
      <c r="J10" s="206"/>
      <c r="K10" s="206"/>
      <c r="L10" s="206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</row>
    <row r="11" spans="1:30" ht="15.75" customHeight="1">
      <c r="A11" s="203"/>
      <c r="B11" s="204"/>
      <c r="C11" s="233"/>
      <c r="D11" s="206"/>
      <c r="E11" s="206"/>
      <c r="F11" s="206"/>
      <c r="G11" s="206"/>
      <c r="H11" s="206"/>
      <c r="I11" s="206"/>
      <c r="J11" s="206"/>
      <c r="K11" s="206"/>
      <c r="L11" s="206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</row>
    <row r="12" spans="1:30" ht="15.75" customHeight="1">
      <c r="A12" s="203"/>
      <c r="B12" s="204"/>
      <c r="C12" s="233"/>
      <c r="D12" s="206"/>
      <c r="E12" s="206"/>
      <c r="F12" s="206"/>
      <c r="G12" s="206"/>
      <c r="H12" s="206"/>
      <c r="I12" s="206"/>
      <c r="J12" s="206"/>
      <c r="K12" s="206"/>
      <c r="L12" s="206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</row>
    <row r="13" spans="1:30" s="186" customFormat="1" ht="18" customHeight="1">
      <c r="A13" s="349" t="s">
        <v>305</v>
      </c>
      <c r="B13" s="350"/>
      <c r="C13" s="350"/>
      <c r="D13" s="173">
        <f>SUM(D8:D9)</f>
        <v>0</v>
      </c>
      <c r="E13" s="173">
        <f>SUM(E8:E9)</f>
        <v>0</v>
      </c>
      <c r="F13" s="197">
        <v>0</v>
      </c>
      <c r="G13" s="173">
        <f>SUM(G8:G9)</f>
        <v>46000</v>
      </c>
      <c r="H13" s="173">
        <f>SUM(H8:H9)</f>
        <v>12000</v>
      </c>
      <c r="I13" s="197">
        <f t="shared" si="0"/>
        <v>26.09</v>
      </c>
      <c r="J13" s="173">
        <f>SUM(J8:J9)</f>
        <v>16000</v>
      </c>
      <c r="K13" s="173">
        <f>SUM(K8:K9)</f>
        <v>12000</v>
      </c>
      <c r="L13" s="197">
        <v>0</v>
      </c>
      <c r="M13" s="173">
        <f>SUM(M8:M9)</f>
        <v>0</v>
      </c>
      <c r="N13" s="173">
        <f>SUM(N8:N9)</f>
        <v>0</v>
      </c>
      <c r="O13" s="197">
        <v>0</v>
      </c>
      <c r="P13" s="173">
        <f>SUM(P8:P9)</f>
        <v>0</v>
      </c>
      <c r="Q13" s="173">
        <f>SUM(Q8:Q9)</f>
        <v>0</v>
      </c>
      <c r="R13" s="197">
        <v>0</v>
      </c>
      <c r="S13" s="173">
        <f>SUM(S8:S9)</f>
        <v>16000</v>
      </c>
      <c r="T13" s="173">
        <f>SUM(T8:T9)</f>
        <v>12000</v>
      </c>
      <c r="U13" s="197">
        <f>ROUND((T13/S13)*100,2)</f>
        <v>75</v>
      </c>
      <c r="V13" s="173">
        <f>SUM(V8:V9)</f>
        <v>0</v>
      </c>
      <c r="W13" s="173">
        <f>SUM(W8:W9)</f>
        <v>0</v>
      </c>
      <c r="X13" s="197">
        <v>0</v>
      </c>
      <c r="Y13" s="173">
        <v>0</v>
      </c>
      <c r="Z13" s="173">
        <f>SUM(Z8:Z9)</f>
        <v>0</v>
      </c>
      <c r="AA13" s="197">
        <v>0</v>
      </c>
      <c r="AB13" s="173">
        <f>SUM(AB8:AB9)</f>
        <v>30000</v>
      </c>
      <c r="AC13" s="173">
        <f>SUM(AC8:AC9)</f>
        <v>0</v>
      </c>
      <c r="AD13" s="197">
        <v>0</v>
      </c>
    </row>
    <row r="18" ht="8.25">
      <c r="AC18" s="230" t="s">
        <v>325</v>
      </c>
    </row>
  </sheetData>
  <mergeCells count="17">
    <mergeCell ref="AB1:AC1"/>
    <mergeCell ref="AB3:AD5"/>
    <mergeCell ref="A3:A6"/>
    <mergeCell ref="B3:B6"/>
    <mergeCell ref="V5:X5"/>
    <mergeCell ref="Y5:AA5"/>
    <mergeCell ref="M4:AA4"/>
    <mergeCell ref="A2:Z2"/>
    <mergeCell ref="S5:U5"/>
    <mergeCell ref="J4:L5"/>
    <mergeCell ref="M5:O5"/>
    <mergeCell ref="P5:R5"/>
    <mergeCell ref="A13:C13"/>
    <mergeCell ref="C3:C6"/>
    <mergeCell ref="D3:F5"/>
    <mergeCell ref="G3:I5"/>
    <mergeCell ref="J3:Z3"/>
  </mergeCells>
  <printOptions/>
  <pageMargins left="0.1968503937007874" right="0" top="0.984251968503937" bottom="0.5511811023622047" header="0.3937007874015748" footer="0.2362204724409449"/>
  <pageSetup horizontalDpi="600" verticalDpi="6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8"/>
  <sheetViews>
    <sheetView zoomScale="150" zoomScaleNormal="150" workbookViewId="0" topLeftCell="R1">
      <pane ySplit="6" topLeftCell="BM7" activePane="bottomLeft" state="frozen"/>
      <selection pane="topLeft" activeCell="B1" sqref="B1"/>
      <selection pane="bottomLeft" activeCell="T17" sqref="T17"/>
    </sheetView>
  </sheetViews>
  <sheetFormatPr defaultColWidth="9.00390625" defaultRowHeight="12.75"/>
  <cols>
    <col min="1" max="1" width="3.625" style="227" customWidth="1"/>
    <col min="2" max="2" width="4.125" style="228" customWidth="1"/>
    <col min="3" max="3" width="4.75390625" style="228" customWidth="1"/>
    <col min="4" max="4" width="8.00390625" style="230" customWidth="1"/>
    <col min="5" max="5" width="6.875" style="231" customWidth="1"/>
    <col min="6" max="6" width="3.875" style="232" customWidth="1"/>
    <col min="7" max="7" width="7.875" style="230" customWidth="1"/>
    <col min="8" max="8" width="7.125" style="231" customWidth="1"/>
    <col min="9" max="9" width="4.00390625" style="232" customWidth="1"/>
    <col min="10" max="10" width="6.75390625" style="230" customWidth="1"/>
    <col min="11" max="11" width="6.875" style="230" customWidth="1"/>
    <col min="12" max="12" width="4.125" style="230" customWidth="1"/>
    <col min="13" max="13" width="5.625" style="230" customWidth="1"/>
    <col min="14" max="14" width="6.25390625" style="230" customWidth="1"/>
    <col min="15" max="15" width="3.25390625" style="230" customWidth="1"/>
    <col min="16" max="16" width="6.625" style="230" customWidth="1"/>
    <col min="17" max="17" width="5.25390625" style="230" customWidth="1"/>
    <col min="18" max="18" width="3.875" style="230" customWidth="1"/>
    <col min="19" max="19" width="4.00390625" style="230" customWidth="1"/>
    <col min="20" max="20" width="4.75390625" style="230" customWidth="1"/>
    <col min="21" max="21" width="3.25390625" style="230" customWidth="1"/>
    <col min="22" max="22" width="4.00390625" style="230" customWidth="1"/>
    <col min="23" max="23" width="4.75390625" style="230" customWidth="1"/>
    <col min="24" max="24" width="3.25390625" style="230" customWidth="1"/>
    <col min="25" max="25" width="4.00390625" style="230" customWidth="1"/>
    <col min="26" max="26" width="4.75390625" style="230" customWidth="1"/>
    <col min="27" max="27" width="3.25390625" style="230" customWidth="1"/>
    <col min="28" max="28" width="3.375" style="230" customWidth="1"/>
    <col min="29" max="29" width="4.25390625" style="230" customWidth="1"/>
    <col min="30" max="30" width="3.625" style="230" customWidth="1"/>
    <col min="31" max="16384" width="9.125" style="208" customWidth="1"/>
  </cols>
  <sheetData>
    <row r="1" spans="4:30" s="181" customFormat="1" ht="16.5" customHeight="1"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359" t="s">
        <v>349</v>
      </c>
      <c r="AD1" s="334"/>
    </row>
    <row r="2" spans="1:30" s="172" customFormat="1" ht="11.25" customHeight="1">
      <c r="A2" s="369" t="s">
        <v>332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</row>
    <row r="3" spans="1:30" s="174" customFormat="1" ht="8.25" customHeight="1">
      <c r="A3" s="322" t="s">
        <v>2</v>
      </c>
      <c r="B3" s="323" t="s">
        <v>3</v>
      </c>
      <c r="C3" s="370" t="s">
        <v>4</v>
      </c>
      <c r="D3" s="371" t="s">
        <v>304</v>
      </c>
      <c r="E3" s="372"/>
      <c r="F3" s="373"/>
      <c r="G3" s="371" t="s">
        <v>303</v>
      </c>
      <c r="H3" s="372"/>
      <c r="I3" s="373"/>
      <c r="J3" s="354" t="s">
        <v>6</v>
      </c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6"/>
      <c r="W3" s="356"/>
      <c r="X3" s="356"/>
      <c r="Y3" s="356"/>
      <c r="Z3" s="356"/>
      <c r="AA3" s="357"/>
      <c r="AB3" s="360" t="s">
        <v>39</v>
      </c>
      <c r="AC3" s="361"/>
      <c r="AD3" s="362"/>
    </row>
    <row r="4" spans="1:30" s="174" customFormat="1" ht="8.25" customHeight="1">
      <c r="A4" s="322"/>
      <c r="B4" s="323"/>
      <c r="C4" s="351"/>
      <c r="D4" s="374"/>
      <c r="E4" s="375"/>
      <c r="F4" s="376"/>
      <c r="G4" s="374"/>
      <c r="H4" s="375"/>
      <c r="I4" s="376"/>
      <c r="J4" s="360" t="s">
        <v>37</v>
      </c>
      <c r="K4" s="361"/>
      <c r="L4" s="362"/>
      <c r="M4" s="354" t="s">
        <v>72</v>
      </c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17"/>
      <c r="AB4" s="363"/>
      <c r="AC4" s="364"/>
      <c r="AD4" s="365"/>
    </row>
    <row r="5" spans="1:30" s="174" customFormat="1" ht="15" customHeight="1">
      <c r="A5" s="322"/>
      <c r="B5" s="323"/>
      <c r="C5" s="351"/>
      <c r="D5" s="377"/>
      <c r="E5" s="378"/>
      <c r="F5" s="379"/>
      <c r="G5" s="377"/>
      <c r="H5" s="378"/>
      <c r="I5" s="379"/>
      <c r="J5" s="366"/>
      <c r="K5" s="367"/>
      <c r="L5" s="368"/>
      <c r="M5" s="354" t="s">
        <v>345</v>
      </c>
      <c r="N5" s="355"/>
      <c r="O5" s="317"/>
      <c r="P5" s="354" t="s">
        <v>346</v>
      </c>
      <c r="Q5" s="355"/>
      <c r="R5" s="317"/>
      <c r="S5" s="354" t="s">
        <v>347</v>
      </c>
      <c r="T5" s="355"/>
      <c r="U5" s="317"/>
      <c r="V5" s="358" t="s">
        <v>350</v>
      </c>
      <c r="W5" s="358"/>
      <c r="X5" s="358"/>
      <c r="Y5" s="358" t="s">
        <v>351</v>
      </c>
      <c r="Z5" s="358"/>
      <c r="AA5" s="358"/>
      <c r="AB5" s="366"/>
      <c r="AC5" s="367"/>
      <c r="AD5" s="368"/>
    </row>
    <row r="6" spans="1:30" s="180" customFormat="1" ht="12" customHeight="1">
      <c r="A6" s="322"/>
      <c r="B6" s="323"/>
      <c r="C6" s="351"/>
      <c r="D6" s="179" t="s">
        <v>285</v>
      </c>
      <c r="E6" s="179" t="s">
        <v>286</v>
      </c>
      <c r="F6" s="178" t="s">
        <v>287</v>
      </c>
      <c r="G6" s="179" t="s">
        <v>285</v>
      </c>
      <c r="H6" s="179" t="s">
        <v>286</v>
      </c>
      <c r="I6" s="178" t="s">
        <v>287</v>
      </c>
      <c r="J6" s="177" t="s">
        <v>285</v>
      </c>
      <c r="K6" s="177" t="s">
        <v>288</v>
      </c>
      <c r="L6" s="177" t="s">
        <v>287</v>
      </c>
      <c r="M6" s="178" t="s">
        <v>285</v>
      </c>
      <c r="N6" s="178" t="s">
        <v>288</v>
      </c>
      <c r="O6" s="178" t="s">
        <v>287</v>
      </c>
      <c r="P6" s="178" t="s">
        <v>285</v>
      </c>
      <c r="Q6" s="179" t="s">
        <v>289</v>
      </c>
      <c r="R6" s="178" t="s">
        <v>287</v>
      </c>
      <c r="S6" s="178" t="s">
        <v>285</v>
      </c>
      <c r="T6" s="178" t="s">
        <v>288</v>
      </c>
      <c r="U6" s="178" t="s">
        <v>287</v>
      </c>
      <c r="V6" s="178" t="s">
        <v>285</v>
      </c>
      <c r="W6" s="178" t="s">
        <v>288</v>
      </c>
      <c r="X6" s="178" t="s">
        <v>287</v>
      </c>
      <c r="Y6" s="178" t="s">
        <v>285</v>
      </c>
      <c r="Z6" s="178" t="s">
        <v>288</v>
      </c>
      <c r="AA6" s="178" t="s">
        <v>287</v>
      </c>
      <c r="AB6" s="178" t="s">
        <v>285</v>
      </c>
      <c r="AC6" s="178" t="s">
        <v>288</v>
      </c>
      <c r="AD6" s="178" t="s">
        <v>287</v>
      </c>
    </row>
    <row r="7" spans="1:30" s="295" customFormat="1" ht="12" customHeight="1">
      <c r="A7" s="291">
        <v>1</v>
      </c>
      <c r="B7" s="291">
        <v>2</v>
      </c>
      <c r="C7" s="291">
        <v>3</v>
      </c>
      <c r="D7" s="292">
        <v>4</v>
      </c>
      <c r="E7" s="292">
        <v>5</v>
      </c>
      <c r="F7" s="293">
        <v>6</v>
      </c>
      <c r="G7" s="292">
        <v>7</v>
      </c>
      <c r="H7" s="292">
        <v>8</v>
      </c>
      <c r="I7" s="293">
        <v>9</v>
      </c>
      <c r="J7" s="294">
        <v>10</v>
      </c>
      <c r="K7" s="294">
        <v>11</v>
      </c>
      <c r="L7" s="294">
        <v>12</v>
      </c>
      <c r="M7" s="293">
        <v>13</v>
      </c>
      <c r="N7" s="293">
        <v>14</v>
      </c>
      <c r="O7" s="293">
        <v>15</v>
      </c>
      <c r="P7" s="293">
        <v>16</v>
      </c>
      <c r="Q7" s="292">
        <v>17</v>
      </c>
      <c r="R7" s="293">
        <v>18</v>
      </c>
      <c r="S7" s="293">
        <v>19</v>
      </c>
      <c r="T7" s="293">
        <v>20</v>
      </c>
      <c r="U7" s="293">
        <v>21</v>
      </c>
      <c r="V7" s="293">
        <v>22</v>
      </c>
      <c r="W7" s="293">
        <v>23</v>
      </c>
      <c r="X7" s="293">
        <v>24</v>
      </c>
      <c r="Y7" s="293">
        <v>25</v>
      </c>
      <c r="Z7" s="293">
        <v>26</v>
      </c>
      <c r="AA7" s="293">
        <v>27</v>
      </c>
      <c r="AB7" s="293">
        <v>28</v>
      </c>
      <c r="AC7" s="293">
        <v>29</v>
      </c>
      <c r="AD7" s="293">
        <v>30</v>
      </c>
    </row>
    <row r="8" spans="1:30" s="280" customFormat="1" ht="12" customHeight="1">
      <c r="A8" s="203">
        <v>10</v>
      </c>
      <c r="B8" s="204">
        <v>1095</v>
      </c>
      <c r="C8" s="279">
        <v>2010</v>
      </c>
      <c r="D8" s="282">
        <v>2638</v>
      </c>
      <c r="E8" s="282">
        <v>2637.05</v>
      </c>
      <c r="F8" s="206">
        <f aca="true" t="shared" si="0" ref="F8:F14">ROUND((E8/D8)*100,2)</f>
        <v>99.96</v>
      </c>
      <c r="G8" s="282">
        <v>2638</v>
      </c>
      <c r="H8" s="282">
        <v>2637.05</v>
      </c>
      <c r="I8" s="206">
        <f>ROUND((H8/G8)*100,2)</f>
        <v>99.96</v>
      </c>
      <c r="J8" s="281">
        <v>2638</v>
      </c>
      <c r="K8" s="281">
        <v>2637.05</v>
      </c>
      <c r="L8" s="206">
        <f aca="true" t="shared" si="1" ref="L8:L14">ROUND((K8/J8)*100,2)</f>
        <v>99.96</v>
      </c>
      <c r="M8" s="281"/>
      <c r="N8" s="281"/>
      <c r="O8" s="281"/>
      <c r="P8" s="281"/>
      <c r="Q8" s="282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</row>
    <row r="9" spans="1:30" ht="8.25">
      <c r="A9" s="203">
        <v>750</v>
      </c>
      <c r="B9" s="204">
        <v>75011</v>
      </c>
      <c r="C9" s="279">
        <v>2010</v>
      </c>
      <c r="D9" s="206">
        <v>39510</v>
      </c>
      <c r="E9" s="206">
        <v>21280</v>
      </c>
      <c r="F9" s="206">
        <f t="shared" si="0"/>
        <v>53.86</v>
      </c>
      <c r="G9" s="206">
        <v>39510</v>
      </c>
      <c r="H9" s="206">
        <v>21274.73</v>
      </c>
      <c r="I9" s="206">
        <f aca="true" t="shared" si="2" ref="I9:I14">ROUND((H9/G9)*100,2)</f>
        <v>53.85</v>
      </c>
      <c r="J9" s="206">
        <v>39510</v>
      </c>
      <c r="K9" s="206">
        <v>21274.73</v>
      </c>
      <c r="L9" s="206">
        <f t="shared" si="1"/>
        <v>53.85</v>
      </c>
      <c r="M9" s="207">
        <v>12000</v>
      </c>
      <c r="N9" s="207">
        <v>5500</v>
      </c>
      <c r="O9" s="206">
        <f>ROUND((N9/M9)*100,2)</f>
        <v>45.83</v>
      </c>
      <c r="P9" s="207">
        <v>2500</v>
      </c>
      <c r="Q9" s="207">
        <v>1250</v>
      </c>
      <c r="R9" s="206">
        <f>ROUND((Q9/P9)*100,2)</f>
        <v>50</v>
      </c>
      <c r="S9" s="207"/>
      <c r="T9" s="207"/>
      <c r="U9" s="207"/>
      <c r="V9" s="207"/>
      <c r="W9" s="207"/>
      <c r="X9" s="207"/>
      <c r="Y9" s="207"/>
      <c r="Z9" s="207"/>
      <c r="AA9" s="207"/>
      <c r="AB9" s="206"/>
      <c r="AC9" s="206"/>
      <c r="AD9" s="206"/>
    </row>
    <row r="10" spans="1:30" ht="8.25">
      <c r="A10" s="203">
        <v>751</v>
      </c>
      <c r="B10" s="204">
        <v>75101</v>
      </c>
      <c r="C10" s="279">
        <v>2010</v>
      </c>
      <c r="D10" s="206">
        <v>1043</v>
      </c>
      <c r="E10" s="206">
        <v>522</v>
      </c>
      <c r="F10" s="206">
        <f t="shared" si="0"/>
        <v>50.05</v>
      </c>
      <c r="G10" s="206">
        <v>1043</v>
      </c>
      <c r="H10" s="206">
        <v>522</v>
      </c>
      <c r="I10" s="206">
        <f t="shared" si="2"/>
        <v>50.05</v>
      </c>
      <c r="J10" s="206">
        <v>1043</v>
      </c>
      <c r="K10" s="206">
        <v>522</v>
      </c>
      <c r="L10" s="206">
        <f t="shared" si="1"/>
        <v>50.05</v>
      </c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</row>
    <row r="11" spans="1:30" ht="37.5" customHeight="1">
      <c r="A11" s="203">
        <v>852</v>
      </c>
      <c r="B11" s="204">
        <v>85212</v>
      </c>
      <c r="C11" s="279">
        <v>2010</v>
      </c>
      <c r="D11" s="206">
        <v>2411237</v>
      </c>
      <c r="E11" s="206">
        <v>1246514</v>
      </c>
      <c r="F11" s="206">
        <f t="shared" si="0"/>
        <v>51.7</v>
      </c>
      <c r="G11" s="206">
        <v>2411237</v>
      </c>
      <c r="H11" s="206">
        <v>972894.31</v>
      </c>
      <c r="I11" s="206">
        <f t="shared" si="2"/>
        <v>40.35</v>
      </c>
      <c r="J11" s="206">
        <v>2411237</v>
      </c>
      <c r="K11" s="206">
        <v>972894.31</v>
      </c>
      <c r="L11" s="206">
        <f t="shared" si="1"/>
        <v>40.35</v>
      </c>
      <c r="M11" s="206">
        <v>34275</v>
      </c>
      <c r="N11" s="206">
        <v>14641</v>
      </c>
      <c r="O11" s="206">
        <f>ROUND((N11/M11)*100,2)</f>
        <v>42.72</v>
      </c>
      <c r="P11" s="207">
        <v>31165</v>
      </c>
      <c r="Q11" s="207">
        <v>13427.73</v>
      </c>
      <c r="R11" s="206">
        <f>ROUND((Q11/P11)*100,2)</f>
        <v>43.09</v>
      </c>
      <c r="S11" s="207"/>
      <c r="T11" s="207"/>
      <c r="U11" s="207"/>
      <c r="V11" s="207"/>
      <c r="W11" s="207"/>
      <c r="X11" s="207"/>
      <c r="Y11" s="207"/>
      <c r="Z11" s="207"/>
      <c r="AA11" s="207"/>
      <c r="AB11" s="206"/>
      <c r="AC11" s="206"/>
      <c r="AD11" s="206"/>
    </row>
    <row r="12" spans="1:30" ht="31.5" customHeight="1">
      <c r="A12" s="203">
        <v>852</v>
      </c>
      <c r="B12" s="204">
        <v>85213</v>
      </c>
      <c r="C12" s="279">
        <v>2010</v>
      </c>
      <c r="D12" s="206">
        <v>11356</v>
      </c>
      <c r="E12" s="206">
        <v>5676</v>
      </c>
      <c r="F12" s="206">
        <f t="shared" si="0"/>
        <v>49.98</v>
      </c>
      <c r="G12" s="206">
        <v>11356</v>
      </c>
      <c r="H12" s="206">
        <v>4028.31</v>
      </c>
      <c r="I12" s="206">
        <f t="shared" si="2"/>
        <v>35.47</v>
      </c>
      <c r="J12" s="206">
        <v>11356</v>
      </c>
      <c r="K12" s="206">
        <v>4028.31</v>
      </c>
      <c r="L12" s="206">
        <f t="shared" si="1"/>
        <v>35.47</v>
      </c>
      <c r="M12" s="207"/>
      <c r="N12" s="207"/>
      <c r="O12" s="206"/>
      <c r="P12" s="207">
        <v>11356</v>
      </c>
      <c r="Q12" s="207">
        <v>4028.31</v>
      </c>
      <c r="R12" s="206">
        <f>ROUND((Q12/P12)*100,2)</f>
        <v>35.47</v>
      </c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</row>
    <row r="13" spans="1:30" ht="24" customHeight="1">
      <c r="A13" s="203">
        <v>852</v>
      </c>
      <c r="B13" s="204">
        <v>85214</v>
      </c>
      <c r="C13" s="279">
        <v>2010</v>
      </c>
      <c r="D13" s="206">
        <v>84703</v>
      </c>
      <c r="E13" s="206">
        <v>47711</v>
      </c>
      <c r="F13" s="206">
        <f t="shared" si="0"/>
        <v>56.33</v>
      </c>
      <c r="G13" s="206">
        <v>84703</v>
      </c>
      <c r="H13" s="206">
        <v>38630.7</v>
      </c>
      <c r="I13" s="206">
        <f t="shared" si="2"/>
        <v>45.61</v>
      </c>
      <c r="J13" s="206">
        <v>84703</v>
      </c>
      <c r="K13" s="206">
        <v>38630.7</v>
      </c>
      <c r="L13" s="206">
        <f t="shared" si="1"/>
        <v>45.61</v>
      </c>
      <c r="M13" s="206"/>
      <c r="N13" s="206"/>
      <c r="O13" s="206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</row>
    <row r="14" spans="1:30" s="186" customFormat="1" ht="18" customHeight="1">
      <c r="A14" s="349" t="s">
        <v>305</v>
      </c>
      <c r="B14" s="350"/>
      <c r="C14" s="350"/>
      <c r="D14" s="173">
        <f>SUM(D8:D13)</f>
        <v>2550487</v>
      </c>
      <c r="E14" s="173">
        <f>SUM(E8:E13)</f>
        <v>1324340.05</v>
      </c>
      <c r="F14" s="197">
        <f t="shared" si="0"/>
        <v>51.92</v>
      </c>
      <c r="G14" s="173">
        <f>SUM(G8:G13)</f>
        <v>2550487</v>
      </c>
      <c r="H14" s="173">
        <f>SUM(H8:H13)</f>
        <v>1039987.1000000001</v>
      </c>
      <c r="I14" s="197">
        <f t="shared" si="2"/>
        <v>40.78</v>
      </c>
      <c r="J14" s="173">
        <f>SUM(J8:J13)</f>
        <v>2550487</v>
      </c>
      <c r="K14" s="173">
        <f>SUM(K8:K13)</f>
        <v>1039987.1000000001</v>
      </c>
      <c r="L14" s="197">
        <f t="shared" si="1"/>
        <v>40.78</v>
      </c>
      <c r="M14" s="173">
        <f>SUM(M8:M13)</f>
        <v>46275</v>
      </c>
      <c r="N14" s="173">
        <f>SUM(N8:N13)</f>
        <v>20141</v>
      </c>
      <c r="O14" s="197">
        <f>ROUND((N14/M14)*100,2)</f>
        <v>43.52</v>
      </c>
      <c r="P14" s="173">
        <f>SUM(P8:P13)</f>
        <v>45021</v>
      </c>
      <c r="Q14" s="173">
        <f>SUM(Q8:Q13)</f>
        <v>18706.04</v>
      </c>
      <c r="R14" s="197">
        <f>ROUND((Q14/P14)*100,2)</f>
        <v>41.55</v>
      </c>
      <c r="S14" s="173">
        <f>SUM(S8:S13)</f>
        <v>0</v>
      </c>
      <c r="T14" s="173">
        <f>SUM(T8:T13)</f>
        <v>0</v>
      </c>
      <c r="U14" s="197">
        <v>0</v>
      </c>
      <c r="V14" s="173">
        <f>SUM(V8:V13)</f>
        <v>0</v>
      </c>
      <c r="W14" s="173">
        <f>SUM(W8:W13)</f>
        <v>0</v>
      </c>
      <c r="X14" s="197">
        <v>0</v>
      </c>
      <c r="Y14" s="173">
        <f>SUM(Y8:Y13)</f>
        <v>0</v>
      </c>
      <c r="Z14" s="173">
        <f>SUM(Z8:Z13)</f>
        <v>0</v>
      </c>
      <c r="AA14" s="197">
        <v>0</v>
      </c>
      <c r="AB14" s="173">
        <f>SUM(AB8:AB13)</f>
        <v>0</v>
      </c>
      <c r="AC14" s="173">
        <f>SUM(AC8:AC13)</f>
        <v>0</v>
      </c>
      <c r="AD14" s="197">
        <v>0</v>
      </c>
    </row>
    <row r="17" spans="19:25" ht="8.25">
      <c r="S17" s="230" t="s">
        <v>325</v>
      </c>
      <c r="V17" s="230" t="s">
        <v>325</v>
      </c>
      <c r="Y17" s="230" t="s">
        <v>325</v>
      </c>
    </row>
    <row r="18" ht="8.25">
      <c r="Q18" s="230" t="s">
        <v>325</v>
      </c>
    </row>
  </sheetData>
  <mergeCells count="17">
    <mergeCell ref="A3:A6"/>
    <mergeCell ref="B3:B6"/>
    <mergeCell ref="A14:C14"/>
    <mergeCell ref="A2:AD2"/>
    <mergeCell ref="C3:C6"/>
    <mergeCell ref="D3:F5"/>
    <mergeCell ref="G3:I5"/>
    <mergeCell ref="S5:U5"/>
    <mergeCell ref="J4:L5"/>
    <mergeCell ref="M5:O5"/>
    <mergeCell ref="P5:R5"/>
    <mergeCell ref="V5:X5"/>
    <mergeCell ref="Y5:AA5"/>
    <mergeCell ref="AC1:AD1"/>
    <mergeCell ref="J3:AA3"/>
    <mergeCell ref="M4:AA4"/>
    <mergeCell ref="AB3:AD5"/>
  </mergeCells>
  <printOptions/>
  <pageMargins left="0.1968503937007874" right="0" top="0.984251968503937" bottom="0.5511811023622047" header="0.3937007874015748" footer="0.2362204724409449"/>
  <pageSetup horizontalDpi="600" verticalDpi="600" orientation="landscape" paperSize="9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85"/>
  <sheetViews>
    <sheetView zoomScale="150" zoomScaleNormal="150" workbookViewId="0" topLeftCell="A1">
      <pane ySplit="7" topLeftCell="BM26" activePane="bottomLeft" state="frozen"/>
      <selection pane="topLeft" activeCell="B1" sqref="B1"/>
      <selection pane="bottomLeft" activeCell="H49" sqref="H49"/>
    </sheetView>
  </sheetViews>
  <sheetFormatPr defaultColWidth="9.00390625" defaultRowHeight="12.75"/>
  <cols>
    <col min="1" max="1" width="3.625" style="227" customWidth="1"/>
    <col min="2" max="2" width="4.125" style="228" customWidth="1"/>
    <col min="3" max="3" width="20.625" style="229" customWidth="1"/>
    <col min="4" max="4" width="7.125" style="230" customWidth="1"/>
    <col min="5" max="5" width="7.75390625" style="231" customWidth="1"/>
    <col min="6" max="6" width="4.00390625" style="232" customWidth="1"/>
    <col min="7" max="7" width="7.125" style="230" customWidth="1"/>
    <col min="8" max="8" width="7.25390625" style="230" customWidth="1"/>
    <col min="9" max="9" width="3.625" style="230" customWidth="1"/>
    <col min="10" max="11" width="6.375" style="230" customWidth="1"/>
    <col min="12" max="12" width="3.25390625" style="230" customWidth="1"/>
    <col min="13" max="14" width="5.875" style="230" customWidth="1"/>
    <col min="15" max="15" width="3.25390625" style="230" customWidth="1"/>
    <col min="16" max="16" width="5.875" style="230" customWidth="1"/>
    <col min="17" max="17" width="5.00390625" style="230" customWidth="1"/>
    <col min="18" max="18" width="3.125" style="230" customWidth="1"/>
    <col min="19" max="19" width="5.00390625" style="230" customWidth="1"/>
    <col min="20" max="20" width="5.125" style="230" customWidth="1"/>
    <col min="21" max="21" width="3.00390625" style="230" customWidth="1"/>
    <col min="22" max="22" width="3.125" style="230" customWidth="1"/>
    <col min="23" max="23" width="2.875" style="230" customWidth="1"/>
    <col min="24" max="24" width="2.375" style="230" customWidth="1"/>
    <col min="25" max="25" width="6.00390625" style="230" customWidth="1"/>
    <col min="26" max="26" width="5.875" style="230" customWidth="1"/>
    <col min="27" max="27" width="3.375" style="230" customWidth="1"/>
    <col min="28" max="16384" width="9.125" style="208" customWidth="1"/>
  </cols>
  <sheetData>
    <row r="1" spans="4:27" s="181" customFormat="1" ht="16.5" customHeight="1"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8" t="s">
        <v>138</v>
      </c>
      <c r="Z1" s="182"/>
      <c r="AA1" s="182"/>
    </row>
    <row r="2" spans="1:27" s="172" customFormat="1" ht="11.25" customHeight="1">
      <c r="A2" s="181"/>
      <c r="B2" s="183"/>
      <c r="C2" s="184"/>
      <c r="D2" s="185"/>
      <c r="E2" s="186"/>
      <c r="F2" s="187" t="s">
        <v>333</v>
      </c>
      <c r="G2" s="188"/>
      <c r="H2" s="188"/>
      <c r="I2" s="188"/>
      <c r="J2" s="188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</row>
    <row r="3" spans="1:27" s="174" customFormat="1" ht="9.75" customHeight="1">
      <c r="A3" s="388" t="s">
        <v>2</v>
      </c>
      <c r="B3" s="394" t="s">
        <v>284</v>
      </c>
      <c r="C3" s="391" t="s">
        <v>0</v>
      </c>
      <c r="D3" s="354" t="s">
        <v>7</v>
      </c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4"/>
    </row>
    <row r="4" spans="1:27" s="174" customFormat="1" ht="8.25" customHeight="1">
      <c r="A4" s="389"/>
      <c r="B4" s="395"/>
      <c r="C4" s="392"/>
      <c r="D4" s="397" t="s">
        <v>79</v>
      </c>
      <c r="E4" s="398"/>
      <c r="F4" s="399"/>
      <c r="G4" s="360" t="s">
        <v>6</v>
      </c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406"/>
      <c r="W4" s="406"/>
      <c r="X4" s="407"/>
      <c r="Y4" s="360" t="s">
        <v>39</v>
      </c>
      <c r="Z4" s="361"/>
      <c r="AA4" s="362"/>
    </row>
    <row r="5" spans="1:27" s="174" customFormat="1" ht="8.25" customHeight="1">
      <c r="A5" s="389"/>
      <c r="B5" s="395"/>
      <c r="C5" s="392"/>
      <c r="D5" s="400"/>
      <c r="E5" s="401"/>
      <c r="F5" s="402"/>
      <c r="G5" s="360" t="s">
        <v>37</v>
      </c>
      <c r="H5" s="361"/>
      <c r="I5" s="362"/>
      <c r="J5" s="348" t="s">
        <v>72</v>
      </c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24"/>
      <c r="W5" s="324"/>
      <c r="X5" s="324"/>
      <c r="Y5" s="363"/>
      <c r="Z5" s="364"/>
      <c r="AA5" s="365"/>
    </row>
    <row r="6" spans="1:27" s="174" customFormat="1" ht="24.75" customHeight="1">
      <c r="A6" s="389"/>
      <c r="B6" s="395"/>
      <c r="C6" s="392"/>
      <c r="D6" s="403"/>
      <c r="E6" s="404"/>
      <c r="F6" s="405"/>
      <c r="G6" s="366"/>
      <c r="H6" s="367"/>
      <c r="I6" s="368"/>
      <c r="J6" s="354" t="s">
        <v>345</v>
      </c>
      <c r="K6" s="355"/>
      <c r="L6" s="317"/>
      <c r="M6" s="354" t="s">
        <v>346</v>
      </c>
      <c r="N6" s="355"/>
      <c r="O6" s="317"/>
      <c r="P6" s="354" t="s">
        <v>347</v>
      </c>
      <c r="Q6" s="355"/>
      <c r="R6" s="317"/>
      <c r="S6" s="380" t="s">
        <v>352</v>
      </c>
      <c r="T6" s="381"/>
      <c r="U6" s="382"/>
      <c r="V6" s="380" t="s">
        <v>344</v>
      </c>
      <c r="W6" s="381"/>
      <c r="X6" s="382"/>
      <c r="Y6" s="366"/>
      <c r="Z6" s="367"/>
      <c r="AA6" s="368"/>
    </row>
    <row r="7" spans="1:27" s="180" customFormat="1" ht="12" customHeight="1">
      <c r="A7" s="390"/>
      <c r="B7" s="396"/>
      <c r="C7" s="393"/>
      <c r="D7" s="175" t="s">
        <v>285</v>
      </c>
      <c r="E7" s="175" t="s">
        <v>286</v>
      </c>
      <c r="F7" s="176" t="s">
        <v>287</v>
      </c>
      <c r="G7" s="177" t="s">
        <v>285</v>
      </c>
      <c r="H7" s="177" t="s">
        <v>288</v>
      </c>
      <c r="I7" s="177" t="s">
        <v>287</v>
      </c>
      <c r="J7" s="178" t="s">
        <v>285</v>
      </c>
      <c r="K7" s="178" t="s">
        <v>288</v>
      </c>
      <c r="L7" s="178" t="s">
        <v>287</v>
      </c>
      <c r="M7" s="178" t="s">
        <v>285</v>
      </c>
      <c r="N7" s="179" t="s">
        <v>289</v>
      </c>
      <c r="O7" s="178" t="s">
        <v>287</v>
      </c>
      <c r="P7" s="178" t="s">
        <v>285</v>
      </c>
      <c r="Q7" s="178" t="s">
        <v>288</v>
      </c>
      <c r="R7" s="178" t="s">
        <v>287</v>
      </c>
      <c r="S7" s="179" t="s">
        <v>290</v>
      </c>
      <c r="T7" s="179" t="s">
        <v>289</v>
      </c>
      <c r="U7" s="178" t="s">
        <v>287</v>
      </c>
      <c r="V7" s="179" t="s">
        <v>290</v>
      </c>
      <c r="W7" s="179" t="s">
        <v>289</v>
      </c>
      <c r="X7" s="178" t="s">
        <v>287</v>
      </c>
      <c r="Y7" s="178" t="s">
        <v>285</v>
      </c>
      <c r="Z7" s="178" t="s">
        <v>288</v>
      </c>
      <c r="AA7" s="178" t="s">
        <v>287</v>
      </c>
    </row>
    <row r="8" spans="1:27" s="196" customFormat="1" ht="12" customHeight="1">
      <c r="A8" s="190">
        <v>1</v>
      </c>
      <c r="B8" s="190">
        <v>2</v>
      </c>
      <c r="C8" s="190">
        <v>4</v>
      </c>
      <c r="D8" s="191">
        <v>5</v>
      </c>
      <c r="E8" s="191">
        <v>6</v>
      </c>
      <c r="F8" s="192">
        <v>7</v>
      </c>
      <c r="G8" s="193">
        <v>8</v>
      </c>
      <c r="H8" s="193">
        <v>9</v>
      </c>
      <c r="I8" s="194">
        <v>10</v>
      </c>
      <c r="J8" s="192">
        <v>11</v>
      </c>
      <c r="K8" s="192">
        <v>12</v>
      </c>
      <c r="L8" s="195">
        <v>13</v>
      </c>
      <c r="M8" s="192">
        <v>14</v>
      </c>
      <c r="N8" s="191">
        <v>15</v>
      </c>
      <c r="O8" s="195">
        <v>16</v>
      </c>
      <c r="P8" s="192">
        <v>17</v>
      </c>
      <c r="Q8" s="192">
        <v>18</v>
      </c>
      <c r="R8" s="195">
        <v>19</v>
      </c>
      <c r="S8" s="191">
        <v>20</v>
      </c>
      <c r="T8" s="191">
        <v>21</v>
      </c>
      <c r="U8" s="195">
        <v>22</v>
      </c>
      <c r="V8" s="191">
        <v>20</v>
      </c>
      <c r="W8" s="191">
        <v>21</v>
      </c>
      <c r="X8" s="195">
        <v>22</v>
      </c>
      <c r="Y8" s="192">
        <v>23</v>
      </c>
      <c r="Z8" s="192">
        <v>24</v>
      </c>
      <c r="AA8" s="195">
        <v>25</v>
      </c>
    </row>
    <row r="9" spans="1:27" s="198" customFormat="1" ht="9.75">
      <c r="A9" s="199">
        <v>10</v>
      </c>
      <c r="B9" s="200"/>
      <c r="C9" s="201" t="s">
        <v>104</v>
      </c>
      <c r="D9" s="197">
        <f>SUM(D10,D11,D12)</f>
        <v>7868</v>
      </c>
      <c r="E9" s="197">
        <f>SUM(E10,E11,E12)</f>
        <v>4770.79</v>
      </c>
      <c r="F9" s="197">
        <f aca="true" t="shared" si="0" ref="F9:F38">ROUND((E9/D9)*100,2)</f>
        <v>60.64</v>
      </c>
      <c r="G9" s="197">
        <f>SUM(G10,G11,G12)</f>
        <v>7868</v>
      </c>
      <c r="H9" s="197">
        <f>SUM(H10,H11,H12)</f>
        <v>4770.79</v>
      </c>
      <c r="I9" s="197">
        <f aca="true" t="shared" si="1" ref="I9:I39">ROUND((H9/G9)*100,2)</f>
        <v>60.64</v>
      </c>
      <c r="J9" s="197"/>
      <c r="K9" s="197"/>
      <c r="L9" s="202"/>
      <c r="M9" s="197"/>
      <c r="N9" s="197"/>
      <c r="O9" s="202"/>
      <c r="P9" s="197"/>
      <c r="Q9" s="197"/>
      <c r="R9" s="202"/>
      <c r="S9" s="197"/>
      <c r="T9" s="197"/>
      <c r="U9" s="202"/>
      <c r="V9" s="197"/>
      <c r="W9" s="197"/>
      <c r="X9" s="202"/>
      <c r="Y9" s="197"/>
      <c r="Z9" s="197"/>
      <c r="AA9" s="197"/>
    </row>
    <row r="10" spans="1:27" ht="8.25">
      <c r="A10" s="203"/>
      <c r="B10" s="204">
        <v>1018</v>
      </c>
      <c r="C10" s="205" t="s">
        <v>139</v>
      </c>
      <c r="D10" s="206">
        <v>1000</v>
      </c>
      <c r="E10" s="206">
        <v>15</v>
      </c>
      <c r="F10" s="206">
        <f t="shared" si="0"/>
        <v>1.5</v>
      </c>
      <c r="G10" s="206">
        <v>1000</v>
      </c>
      <c r="H10" s="206">
        <v>15</v>
      </c>
      <c r="I10" s="206">
        <f t="shared" si="1"/>
        <v>1.5</v>
      </c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</row>
    <row r="11" spans="1:27" ht="8.25">
      <c r="A11" s="203"/>
      <c r="B11" s="204">
        <v>1030</v>
      </c>
      <c r="C11" s="205" t="s">
        <v>140</v>
      </c>
      <c r="D11" s="206">
        <v>1230</v>
      </c>
      <c r="E11" s="206">
        <v>1182.27</v>
      </c>
      <c r="F11" s="206">
        <f t="shared" si="0"/>
        <v>96.12</v>
      </c>
      <c r="G11" s="206">
        <v>1230</v>
      </c>
      <c r="H11" s="206">
        <v>1182.27</v>
      </c>
      <c r="I11" s="206">
        <f t="shared" si="1"/>
        <v>96.12</v>
      </c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</row>
    <row r="12" spans="1:37" ht="8.25">
      <c r="A12" s="203"/>
      <c r="B12" s="204">
        <v>1095</v>
      </c>
      <c r="C12" s="205" t="s">
        <v>109</v>
      </c>
      <c r="D12" s="206">
        <v>5638</v>
      </c>
      <c r="E12" s="206">
        <v>3573.52</v>
      </c>
      <c r="F12" s="206">
        <f t="shared" si="0"/>
        <v>63.38</v>
      </c>
      <c r="G12" s="206">
        <v>5638</v>
      </c>
      <c r="H12" s="206">
        <v>3573.52</v>
      </c>
      <c r="I12" s="206">
        <f t="shared" si="1"/>
        <v>63.38</v>
      </c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</row>
    <row r="13" spans="1:27" s="198" customFormat="1" ht="19.5">
      <c r="A13" s="199">
        <v>400</v>
      </c>
      <c r="B13" s="200"/>
      <c r="C13" s="201" t="s">
        <v>107</v>
      </c>
      <c r="D13" s="197">
        <f>SUM(D14)</f>
        <v>75000</v>
      </c>
      <c r="E13" s="197">
        <f>SUM(E14)</f>
        <v>32500</v>
      </c>
      <c r="F13" s="197">
        <f t="shared" si="0"/>
        <v>43.33</v>
      </c>
      <c r="G13" s="197">
        <f>SUM(G14)</f>
        <v>60000</v>
      </c>
      <c r="H13" s="197">
        <f>SUM(H14)</f>
        <v>32500</v>
      </c>
      <c r="I13" s="197">
        <f t="shared" si="1"/>
        <v>54.17</v>
      </c>
      <c r="J13" s="197">
        <f>SUM(J14)</f>
        <v>0</v>
      </c>
      <c r="K13" s="197">
        <f>SUM(K14)</f>
        <v>0</v>
      </c>
      <c r="L13" s="197">
        <v>0</v>
      </c>
      <c r="M13" s="197"/>
      <c r="N13" s="197"/>
      <c r="O13" s="197"/>
      <c r="P13" s="197">
        <f>SUM(P14)</f>
        <v>60000</v>
      </c>
      <c r="Q13" s="197">
        <f>SUM(Q14)</f>
        <v>32500</v>
      </c>
      <c r="R13" s="197">
        <f>ROUND((Q13/P13)*100,2)</f>
        <v>54.17</v>
      </c>
      <c r="S13" s="202"/>
      <c r="T13" s="202"/>
      <c r="U13" s="202"/>
      <c r="V13" s="202"/>
      <c r="W13" s="202"/>
      <c r="X13" s="202"/>
      <c r="Y13" s="197">
        <f>SUM(Y14)</f>
        <v>15000</v>
      </c>
      <c r="Z13" s="197">
        <f>SUM(Z14)</f>
        <v>0</v>
      </c>
      <c r="AA13" s="197">
        <f>ROUND((Z13/Y13)*100,2)</f>
        <v>0</v>
      </c>
    </row>
    <row r="14" spans="1:27" ht="8.25">
      <c r="A14" s="203"/>
      <c r="B14" s="204">
        <v>40002</v>
      </c>
      <c r="C14" s="205" t="s">
        <v>108</v>
      </c>
      <c r="D14" s="206">
        <v>75000</v>
      </c>
      <c r="E14" s="206">
        <v>32500</v>
      </c>
      <c r="F14" s="206">
        <f t="shared" si="0"/>
        <v>43.33</v>
      </c>
      <c r="G14" s="206">
        <v>60000</v>
      </c>
      <c r="H14" s="206">
        <v>32500</v>
      </c>
      <c r="I14" s="206">
        <f t="shared" si="1"/>
        <v>54.17</v>
      </c>
      <c r="J14" s="206">
        <v>0</v>
      </c>
      <c r="K14" s="206">
        <v>0</v>
      </c>
      <c r="L14" s="206">
        <v>0</v>
      </c>
      <c r="M14" s="207"/>
      <c r="N14" s="207"/>
      <c r="O14" s="206"/>
      <c r="P14" s="207">
        <v>60000</v>
      </c>
      <c r="Q14" s="207">
        <v>32500</v>
      </c>
      <c r="R14" s="206">
        <f>ROUND((Q14/P14)*100,2)</f>
        <v>54.17</v>
      </c>
      <c r="S14" s="207"/>
      <c r="T14" s="207"/>
      <c r="U14" s="207"/>
      <c r="V14" s="207"/>
      <c r="W14" s="207"/>
      <c r="X14" s="207"/>
      <c r="Y14" s="206">
        <v>15000</v>
      </c>
      <c r="Z14" s="206">
        <v>0</v>
      </c>
      <c r="AA14" s="206">
        <f>ROUND((Z14/Y14)*100,2)</f>
        <v>0</v>
      </c>
    </row>
    <row r="15" spans="1:27" s="198" customFormat="1" ht="9.75">
      <c r="A15" s="199">
        <v>600</v>
      </c>
      <c r="B15" s="200"/>
      <c r="C15" s="201" t="s">
        <v>130</v>
      </c>
      <c r="D15" s="197">
        <f>SUM(D16,D17)</f>
        <v>195000</v>
      </c>
      <c r="E15" s="197">
        <f>SUM(E16,E17)</f>
        <v>75874.45000000001</v>
      </c>
      <c r="F15" s="197">
        <f t="shared" si="0"/>
        <v>38.91</v>
      </c>
      <c r="G15" s="197">
        <f>SUM(G16,G17)</f>
        <v>195000</v>
      </c>
      <c r="H15" s="197">
        <f>SUM(H16,H17)</f>
        <v>75874.45000000001</v>
      </c>
      <c r="I15" s="197">
        <f t="shared" si="1"/>
        <v>38.91</v>
      </c>
      <c r="J15" s="197">
        <f>SUM(J16,J17)</f>
        <v>3000</v>
      </c>
      <c r="K15" s="197">
        <f>SUM(K16,K17)</f>
        <v>770</v>
      </c>
      <c r="L15" s="197">
        <f>ROUND((K15/J15)*100,2)</f>
        <v>25.67</v>
      </c>
      <c r="M15" s="202"/>
      <c r="N15" s="202"/>
      <c r="O15" s="202"/>
      <c r="P15" s="202"/>
      <c r="Q15" s="202"/>
      <c r="R15" s="202"/>
      <c r="S15" s="202" t="s">
        <v>325</v>
      </c>
      <c r="T15" s="202"/>
      <c r="U15" s="202"/>
      <c r="V15" s="202"/>
      <c r="W15" s="202"/>
      <c r="X15" s="202"/>
      <c r="Y15" s="197">
        <f>SUM(Y16,Y17)</f>
        <v>0</v>
      </c>
      <c r="Z15" s="197">
        <f>SUM(Z16,Z17)</f>
        <v>0</v>
      </c>
      <c r="AA15" s="197">
        <v>0</v>
      </c>
    </row>
    <row r="16" spans="1:27" ht="9.75" customHeight="1">
      <c r="A16" s="203"/>
      <c r="B16" s="204">
        <v>60016</v>
      </c>
      <c r="C16" s="205" t="s">
        <v>131</v>
      </c>
      <c r="D16" s="206">
        <v>135000</v>
      </c>
      <c r="E16" s="206">
        <v>74591.85</v>
      </c>
      <c r="F16" s="206">
        <f t="shared" si="0"/>
        <v>55.25</v>
      </c>
      <c r="G16" s="206">
        <v>135000</v>
      </c>
      <c r="H16" s="206">
        <v>74591.85</v>
      </c>
      <c r="I16" s="206">
        <f t="shared" si="1"/>
        <v>55.25</v>
      </c>
      <c r="J16" s="207">
        <v>3000</v>
      </c>
      <c r="K16" s="207">
        <v>770</v>
      </c>
      <c r="L16" s="206">
        <f>ROUND((K16/J16)*100,2)</f>
        <v>25.67</v>
      </c>
      <c r="M16" s="207"/>
      <c r="N16" s="207"/>
      <c r="O16" s="207"/>
      <c r="P16" s="207" t="s">
        <v>325</v>
      </c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6"/>
    </row>
    <row r="17" spans="1:27" ht="8.25">
      <c r="A17" s="203"/>
      <c r="B17" s="204">
        <v>60095</v>
      </c>
      <c r="C17" s="205" t="s">
        <v>109</v>
      </c>
      <c r="D17" s="206">
        <v>60000</v>
      </c>
      <c r="E17" s="206">
        <v>1282.6</v>
      </c>
      <c r="F17" s="206">
        <f t="shared" si="0"/>
        <v>2.14</v>
      </c>
      <c r="G17" s="206">
        <v>60000</v>
      </c>
      <c r="H17" s="206">
        <v>1282.6</v>
      </c>
      <c r="I17" s="206">
        <f t="shared" si="1"/>
        <v>2.14</v>
      </c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</row>
    <row r="18" spans="1:27" s="211" customFormat="1" ht="9.75">
      <c r="A18" s="199">
        <v>700</v>
      </c>
      <c r="B18" s="200"/>
      <c r="C18" s="201" t="s">
        <v>110</v>
      </c>
      <c r="D18" s="197">
        <f>SUM(D19)</f>
        <v>8000</v>
      </c>
      <c r="E18" s="197">
        <f>SUM(E19)</f>
        <v>0</v>
      </c>
      <c r="F18" s="197">
        <f t="shared" si="0"/>
        <v>0</v>
      </c>
      <c r="G18" s="197">
        <f>SUM(G19)</f>
        <v>8000</v>
      </c>
      <c r="H18" s="197">
        <f>SUM(H19)</f>
        <v>0</v>
      </c>
      <c r="I18" s="197">
        <f t="shared" si="1"/>
        <v>0</v>
      </c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197">
        <f>SUM(Y19)</f>
        <v>0</v>
      </c>
      <c r="Z18" s="197">
        <f>SUM(Z19)</f>
        <v>0</v>
      </c>
      <c r="AA18" s="197">
        <v>0</v>
      </c>
    </row>
    <row r="19" spans="1:27" s="211" customFormat="1" ht="16.5">
      <c r="A19" s="203"/>
      <c r="B19" s="204">
        <v>70005</v>
      </c>
      <c r="C19" s="205" t="s">
        <v>111</v>
      </c>
      <c r="D19" s="206">
        <v>8000</v>
      </c>
      <c r="E19" s="206">
        <v>0</v>
      </c>
      <c r="F19" s="206">
        <f t="shared" si="0"/>
        <v>0</v>
      </c>
      <c r="G19" s="206">
        <v>8000</v>
      </c>
      <c r="H19" s="206">
        <v>0</v>
      </c>
      <c r="I19" s="206">
        <f t="shared" si="1"/>
        <v>0</v>
      </c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06"/>
      <c r="Z19" s="206"/>
      <c r="AA19" s="206"/>
    </row>
    <row r="20" spans="1:27" s="214" customFormat="1" ht="9.75">
      <c r="A20" s="199">
        <v>710</v>
      </c>
      <c r="B20" s="212"/>
      <c r="C20" s="201" t="s">
        <v>291</v>
      </c>
      <c r="D20" s="197">
        <f>SUM(D21,D22)</f>
        <v>10200</v>
      </c>
      <c r="E20" s="197">
        <f>SUM(E21,E22)</f>
        <v>2647.4</v>
      </c>
      <c r="F20" s="197">
        <f t="shared" si="0"/>
        <v>25.95</v>
      </c>
      <c r="G20" s="197">
        <f>SUM(G21,G22)</f>
        <v>10200</v>
      </c>
      <c r="H20" s="197">
        <f>SUM(H21,H22)</f>
        <v>2647.4</v>
      </c>
      <c r="I20" s="197">
        <f t="shared" si="1"/>
        <v>25.95</v>
      </c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197"/>
      <c r="Z20" s="202"/>
      <c r="AA20" s="197"/>
    </row>
    <row r="21" spans="1:27" s="211" customFormat="1" ht="10.5" customHeight="1">
      <c r="A21" s="203"/>
      <c r="B21" s="204">
        <v>71004</v>
      </c>
      <c r="C21" s="205" t="s">
        <v>141</v>
      </c>
      <c r="D21" s="206">
        <v>3000</v>
      </c>
      <c r="E21" s="207">
        <v>0</v>
      </c>
      <c r="F21" s="206">
        <f t="shared" si="0"/>
        <v>0</v>
      </c>
      <c r="G21" s="207">
        <v>3000</v>
      </c>
      <c r="H21" s="207">
        <v>0</v>
      </c>
      <c r="I21" s="206">
        <f t="shared" si="1"/>
        <v>0</v>
      </c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06"/>
      <c r="Z21" s="207"/>
      <c r="AA21" s="206"/>
    </row>
    <row r="22" spans="1:27" s="211" customFormat="1" ht="9.75" customHeight="1">
      <c r="A22" s="203"/>
      <c r="B22" s="204">
        <v>71095</v>
      </c>
      <c r="C22" s="205" t="s">
        <v>109</v>
      </c>
      <c r="D22" s="206">
        <v>7200</v>
      </c>
      <c r="E22" s="207">
        <v>2647.4</v>
      </c>
      <c r="F22" s="206">
        <f t="shared" si="0"/>
        <v>36.77</v>
      </c>
      <c r="G22" s="207">
        <v>7200</v>
      </c>
      <c r="H22" s="207">
        <v>2647.4</v>
      </c>
      <c r="I22" s="206">
        <f t="shared" si="1"/>
        <v>36.77</v>
      </c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06"/>
      <c r="Z22" s="207"/>
      <c r="AA22" s="206"/>
    </row>
    <row r="23" spans="1:27" s="198" customFormat="1" ht="11.25" customHeight="1">
      <c r="A23" s="199">
        <v>750</v>
      </c>
      <c r="B23" s="200"/>
      <c r="C23" s="201" t="s">
        <v>112</v>
      </c>
      <c r="D23" s="197">
        <f>SUM(D24,D25,D26,D27,D28)</f>
        <v>1408497</v>
      </c>
      <c r="E23" s="197">
        <f>SUM(E24,E25,E26,E27,E28)</f>
        <v>653308.86</v>
      </c>
      <c r="F23" s="197">
        <f t="shared" si="0"/>
        <v>46.38</v>
      </c>
      <c r="G23" s="197">
        <f>SUM(G24,G25,G26,G27,G28)</f>
        <v>1378497</v>
      </c>
      <c r="H23" s="197">
        <f>SUM(H24,H25,H26,H27,H28)</f>
        <v>650782.86</v>
      </c>
      <c r="I23" s="197">
        <f t="shared" si="1"/>
        <v>47.21</v>
      </c>
      <c r="J23" s="197">
        <f>SUM(J24,J25,J26,J27,J28)</f>
        <v>773200</v>
      </c>
      <c r="K23" s="197">
        <f>SUM(K24,K25,K26,K27,K28)</f>
        <v>372823</v>
      </c>
      <c r="L23" s="197">
        <f>ROUND((K23/J23)*100,2)</f>
        <v>48.22</v>
      </c>
      <c r="M23" s="197">
        <f>SUM(M24,M25,M26,M27,M28)</f>
        <v>156800</v>
      </c>
      <c r="N23" s="197">
        <f>SUM(N24,N25,N26,N27,N28)</f>
        <v>64108.29</v>
      </c>
      <c r="O23" s="197">
        <f>ROUND((N23/M23)*100,2)</f>
        <v>40.89</v>
      </c>
      <c r="P23" s="197"/>
      <c r="Q23" s="197"/>
      <c r="R23" s="197"/>
      <c r="S23" s="197"/>
      <c r="T23" s="197"/>
      <c r="U23" s="197"/>
      <c r="V23" s="197"/>
      <c r="W23" s="197"/>
      <c r="X23" s="197"/>
      <c r="Y23" s="197">
        <f>SUM(Y24,Y25,Y26,Y27,Y28)</f>
        <v>30000</v>
      </c>
      <c r="Z23" s="197">
        <f>SUM(Z24,Z25,Z26,Z27,Z28)</f>
        <v>2526</v>
      </c>
      <c r="AA23" s="197">
        <f>ROUND((Z23/Y23)*100,2)</f>
        <v>8.42</v>
      </c>
    </row>
    <row r="24" spans="1:27" ht="8.25">
      <c r="A24" s="203"/>
      <c r="B24" s="204">
        <v>75011</v>
      </c>
      <c r="C24" s="205" t="s">
        <v>166</v>
      </c>
      <c r="D24" s="206">
        <v>39510</v>
      </c>
      <c r="E24" s="206">
        <v>21274.73</v>
      </c>
      <c r="F24" s="206">
        <f t="shared" si="0"/>
        <v>53.85</v>
      </c>
      <c r="G24" s="206">
        <v>39510</v>
      </c>
      <c r="H24" s="206">
        <v>21274.73</v>
      </c>
      <c r="I24" s="206">
        <f t="shared" si="1"/>
        <v>53.85</v>
      </c>
      <c r="J24" s="207">
        <v>12000</v>
      </c>
      <c r="K24" s="207">
        <v>5500</v>
      </c>
      <c r="L24" s="206">
        <f>ROUND((K24/J24)*100,2)</f>
        <v>45.83</v>
      </c>
      <c r="M24" s="207">
        <v>2500</v>
      </c>
      <c r="N24" s="207">
        <v>1250</v>
      </c>
      <c r="O24" s="206">
        <f>ROUND((N24/M24)*100,2)</f>
        <v>50</v>
      </c>
      <c r="P24" s="207"/>
      <c r="Q24" s="207"/>
      <c r="R24" s="207"/>
      <c r="S24" s="207"/>
      <c r="T24" s="207"/>
      <c r="U24" s="207"/>
      <c r="V24" s="207"/>
      <c r="W24" s="207"/>
      <c r="X24" s="207"/>
      <c r="Y24" s="206"/>
      <c r="Z24" s="206"/>
      <c r="AA24" s="206"/>
    </row>
    <row r="25" spans="1:27" ht="16.5">
      <c r="A25" s="203"/>
      <c r="B25" s="204">
        <v>75022</v>
      </c>
      <c r="C25" s="205" t="s">
        <v>292</v>
      </c>
      <c r="D25" s="206">
        <v>90500</v>
      </c>
      <c r="E25" s="206">
        <v>40806.07</v>
      </c>
      <c r="F25" s="206">
        <f t="shared" si="0"/>
        <v>45.09</v>
      </c>
      <c r="G25" s="206">
        <v>90500</v>
      </c>
      <c r="H25" s="206">
        <v>40806.07</v>
      </c>
      <c r="I25" s="206">
        <f t="shared" si="1"/>
        <v>45.09</v>
      </c>
      <c r="J25" s="206"/>
      <c r="K25" s="206"/>
      <c r="L25" s="206"/>
      <c r="M25" s="207"/>
      <c r="N25" s="207"/>
      <c r="O25" s="206"/>
      <c r="P25" s="207"/>
      <c r="Q25" s="207"/>
      <c r="R25" s="207"/>
      <c r="S25" s="207"/>
      <c r="T25" s="207"/>
      <c r="U25" s="207"/>
      <c r="V25" s="207"/>
      <c r="W25" s="207"/>
      <c r="X25" s="207"/>
      <c r="Y25" s="206"/>
      <c r="Z25" s="206"/>
      <c r="AA25" s="206"/>
    </row>
    <row r="26" spans="1:27" ht="16.5">
      <c r="A26" s="203"/>
      <c r="B26" s="204">
        <v>75023</v>
      </c>
      <c r="C26" s="205" t="s">
        <v>293</v>
      </c>
      <c r="D26" s="206">
        <v>1245056</v>
      </c>
      <c r="E26" s="206">
        <v>567044.61</v>
      </c>
      <c r="F26" s="206">
        <f t="shared" si="0"/>
        <v>45.54</v>
      </c>
      <c r="G26" s="206">
        <v>1215056</v>
      </c>
      <c r="H26" s="206">
        <v>564518.61</v>
      </c>
      <c r="I26" s="206">
        <f t="shared" si="1"/>
        <v>46.46</v>
      </c>
      <c r="J26" s="206">
        <v>761200</v>
      </c>
      <c r="K26" s="206">
        <v>367323</v>
      </c>
      <c r="L26" s="206">
        <f>ROUND((K26/J26)*100,2)</f>
        <v>48.26</v>
      </c>
      <c r="M26" s="207">
        <v>154300</v>
      </c>
      <c r="N26" s="207">
        <v>62858.29</v>
      </c>
      <c r="O26" s="206">
        <f>ROUND((N26/M26)*100,2)</f>
        <v>40.74</v>
      </c>
      <c r="P26" s="207"/>
      <c r="Q26" s="207"/>
      <c r="R26" s="207"/>
      <c r="S26" s="207"/>
      <c r="T26" s="207"/>
      <c r="U26" s="207"/>
      <c r="V26" s="207"/>
      <c r="W26" s="207"/>
      <c r="X26" s="207"/>
      <c r="Y26" s="206">
        <v>30000</v>
      </c>
      <c r="Z26" s="206">
        <v>2526</v>
      </c>
      <c r="AA26" s="206">
        <f>ROUND((Z26/Y26)*100,2)</f>
        <v>8.42</v>
      </c>
    </row>
    <row r="27" spans="1:27" ht="16.5">
      <c r="A27" s="203"/>
      <c r="B27" s="204">
        <v>75075</v>
      </c>
      <c r="C27" s="205" t="s">
        <v>142</v>
      </c>
      <c r="D27" s="206">
        <v>11017</v>
      </c>
      <c r="E27" s="206">
        <v>6905.83</v>
      </c>
      <c r="F27" s="206">
        <f t="shared" si="0"/>
        <v>62.68</v>
      </c>
      <c r="G27" s="206">
        <v>11017</v>
      </c>
      <c r="H27" s="206">
        <v>6905.83</v>
      </c>
      <c r="I27" s="206">
        <f t="shared" si="1"/>
        <v>62.68</v>
      </c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</row>
    <row r="28" spans="1:27" s="211" customFormat="1" ht="10.5" customHeight="1">
      <c r="A28" s="215"/>
      <c r="B28" s="204">
        <v>75095</v>
      </c>
      <c r="C28" s="205" t="s">
        <v>109</v>
      </c>
      <c r="D28" s="206">
        <v>22414</v>
      </c>
      <c r="E28" s="207">
        <v>17277.62</v>
      </c>
      <c r="F28" s="206">
        <f t="shared" si="0"/>
        <v>77.08</v>
      </c>
      <c r="G28" s="207">
        <v>22414</v>
      </c>
      <c r="H28" s="207">
        <v>17277.62</v>
      </c>
      <c r="I28" s="206">
        <f t="shared" si="1"/>
        <v>77.08</v>
      </c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</row>
    <row r="29" spans="1:27" s="198" customFormat="1" ht="28.5" customHeight="1">
      <c r="A29" s="199">
        <v>751</v>
      </c>
      <c r="B29" s="200"/>
      <c r="C29" s="201" t="s">
        <v>126</v>
      </c>
      <c r="D29" s="197">
        <f>SUM(D30)</f>
        <v>1043</v>
      </c>
      <c r="E29" s="197">
        <f>SUM(E30)</f>
        <v>522</v>
      </c>
      <c r="F29" s="197">
        <f t="shared" si="0"/>
        <v>50.05</v>
      </c>
      <c r="G29" s="197">
        <f>SUM(G30)</f>
        <v>1043</v>
      </c>
      <c r="H29" s="197">
        <f>SUM(H30)</f>
        <v>522</v>
      </c>
      <c r="I29" s="197">
        <f t="shared" si="1"/>
        <v>50.05</v>
      </c>
      <c r="J29" s="197">
        <f>SUM(J30)</f>
        <v>0</v>
      </c>
      <c r="K29" s="197">
        <f>SUM(K30)</f>
        <v>0</v>
      </c>
      <c r="L29" s="197">
        <v>0</v>
      </c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</row>
    <row r="30" spans="1:27" ht="18.75" customHeight="1">
      <c r="A30" s="203"/>
      <c r="B30" s="204">
        <v>75101</v>
      </c>
      <c r="C30" s="205" t="s">
        <v>167</v>
      </c>
      <c r="D30" s="206">
        <v>1043</v>
      </c>
      <c r="E30" s="206">
        <v>522</v>
      </c>
      <c r="F30" s="206">
        <f t="shared" si="0"/>
        <v>50.05</v>
      </c>
      <c r="G30" s="206">
        <v>1043</v>
      </c>
      <c r="H30" s="206">
        <v>522</v>
      </c>
      <c r="I30" s="206">
        <f t="shared" si="1"/>
        <v>50.05</v>
      </c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</row>
    <row r="31" spans="1:27" s="198" customFormat="1" ht="19.5">
      <c r="A31" s="199">
        <v>754</v>
      </c>
      <c r="B31" s="200"/>
      <c r="C31" s="201" t="s">
        <v>143</v>
      </c>
      <c r="D31" s="197">
        <f>SUM(D32,D33)</f>
        <v>99500</v>
      </c>
      <c r="E31" s="197">
        <f>SUM(E32,E33)</f>
        <v>49247.08</v>
      </c>
      <c r="F31" s="197">
        <f t="shared" si="0"/>
        <v>49.49</v>
      </c>
      <c r="G31" s="197">
        <f>SUM(G32,G33)</f>
        <v>99500</v>
      </c>
      <c r="H31" s="197">
        <f>SUM(H32,H33)</f>
        <v>49247.08</v>
      </c>
      <c r="I31" s="197">
        <f t="shared" si="1"/>
        <v>49.49</v>
      </c>
      <c r="J31" s="197">
        <f>SUM(J32,J33)</f>
        <v>13500</v>
      </c>
      <c r="K31" s="197">
        <f>SUM(K32,K33)</f>
        <v>6771.13</v>
      </c>
      <c r="L31" s="197">
        <f>ROUND((K31/J31)*100,2)</f>
        <v>50.16</v>
      </c>
      <c r="M31" s="197">
        <f>SUM(M32,M33)</f>
        <v>2500</v>
      </c>
      <c r="N31" s="197">
        <f>SUM(N32,N33)</f>
        <v>1091.02</v>
      </c>
      <c r="O31" s="197">
        <f>ROUND((N31/M31)*100,2)</f>
        <v>43.64</v>
      </c>
      <c r="P31" s="202" t="s">
        <v>325</v>
      </c>
      <c r="Q31" s="202"/>
      <c r="R31" s="202"/>
      <c r="S31" s="202"/>
      <c r="T31" s="202"/>
      <c r="U31" s="202"/>
      <c r="V31" s="202"/>
      <c r="W31" s="202"/>
      <c r="X31" s="202"/>
      <c r="Y31" s="197">
        <f>SUM(Y32,Y33)</f>
        <v>0</v>
      </c>
      <c r="Z31" s="197">
        <f>SUM(Z32,Z33)</f>
        <v>0</v>
      </c>
      <c r="AA31" s="197">
        <v>0</v>
      </c>
    </row>
    <row r="32" spans="1:27" ht="9" customHeight="1">
      <c r="A32" s="203"/>
      <c r="B32" s="204">
        <v>75412</v>
      </c>
      <c r="C32" s="205" t="s">
        <v>144</v>
      </c>
      <c r="D32" s="206">
        <v>96000</v>
      </c>
      <c r="E32" s="206">
        <v>49247.08</v>
      </c>
      <c r="F32" s="206">
        <f t="shared" si="0"/>
        <v>51.3</v>
      </c>
      <c r="G32" s="206">
        <v>96000</v>
      </c>
      <c r="H32" s="206">
        <v>49247.08</v>
      </c>
      <c r="I32" s="206">
        <f t="shared" si="1"/>
        <v>51.3</v>
      </c>
      <c r="J32" s="207">
        <v>13500</v>
      </c>
      <c r="K32" s="207">
        <v>6771.13</v>
      </c>
      <c r="L32" s="206">
        <f>ROUND((K32/J32)*100,2)</f>
        <v>50.16</v>
      </c>
      <c r="M32" s="206">
        <v>2500</v>
      </c>
      <c r="N32" s="206">
        <v>1091.02</v>
      </c>
      <c r="O32" s="206">
        <f>ROUND((N32/M32)*100,2)</f>
        <v>43.64</v>
      </c>
      <c r="P32" s="207"/>
      <c r="Q32" s="207"/>
      <c r="R32" s="207"/>
      <c r="S32" s="207"/>
      <c r="T32" s="207"/>
      <c r="U32" s="207"/>
      <c r="V32" s="207"/>
      <c r="W32" s="207"/>
      <c r="X32" s="207"/>
      <c r="Y32" s="206"/>
      <c r="Z32" s="206"/>
      <c r="AA32" s="206"/>
    </row>
    <row r="33" spans="1:27" ht="9" customHeight="1">
      <c r="A33" s="203"/>
      <c r="B33" s="204">
        <v>75414</v>
      </c>
      <c r="C33" s="205" t="s">
        <v>145</v>
      </c>
      <c r="D33" s="206">
        <v>3500</v>
      </c>
      <c r="E33" s="206">
        <v>0</v>
      </c>
      <c r="F33" s="206">
        <f t="shared" si="0"/>
        <v>0</v>
      </c>
      <c r="G33" s="206">
        <v>3500</v>
      </c>
      <c r="H33" s="206">
        <v>0</v>
      </c>
      <c r="I33" s="206">
        <f t="shared" si="1"/>
        <v>0</v>
      </c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</row>
    <row r="34" spans="1:27" ht="39">
      <c r="A34" s="199">
        <v>756</v>
      </c>
      <c r="B34" s="200"/>
      <c r="C34" s="201" t="s">
        <v>294</v>
      </c>
      <c r="D34" s="197">
        <f>SUM(D35)</f>
        <v>32000</v>
      </c>
      <c r="E34" s="197">
        <f>SUM(E35)</f>
        <v>17322.2</v>
      </c>
      <c r="F34" s="197">
        <f t="shared" si="0"/>
        <v>54.13</v>
      </c>
      <c r="G34" s="197">
        <f>SUM(G35)</f>
        <v>32000</v>
      </c>
      <c r="H34" s="197">
        <f>SUM(H35)</f>
        <v>17322.2</v>
      </c>
      <c r="I34" s="197">
        <f t="shared" si="1"/>
        <v>54.13</v>
      </c>
      <c r="J34" s="197">
        <f>SUM(J35)</f>
        <v>20000</v>
      </c>
      <c r="K34" s="197">
        <f>SUM(K35)</f>
        <v>12446.99</v>
      </c>
      <c r="L34" s="197">
        <f>ROUND((K34/J34)*100,2)</f>
        <v>62.23</v>
      </c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</row>
    <row r="35" spans="1:27" ht="16.5">
      <c r="A35" s="203"/>
      <c r="B35" s="204">
        <v>75647</v>
      </c>
      <c r="C35" s="205" t="s">
        <v>295</v>
      </c>
      <c r="D35" s="206">
        <v>32000</v>
      </c>
      <c r="E35" s="206">
        <v>17322.2</v>
      </c>
      <c r="F35" s="206">
        <f t="shared" si="0"/>
        <v>54.13</v>
      </c>
      <c r="G35" s="206">
        <v>32000</v>
      </c>
      <c r="H35" s="206">
        <v>17322.2</v>
      </c>
      <c r="I35" s="206">
        <f t="shared" si="1"/>
        <v>54.13</v>
      </c>
      <c r="J35" s="206">
        <v>20000</v>
      </c>
      <c r="K35" s="206">
        <v>12446.99</v>
      </c>
      <c r="L35" s="206">
        <f>ROUND((K35/J35)*100,2)</f>
        <v>62.23</v>
      </c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</row>
    <row r="36" spans="1:27" s="198" customFormat="1" ht="12" customHeight="1">
      <c r="A36" s="199">
        <v>757</v>
      </c>
      <c r="B36" s="200"/>
      <c r="C36" s="201" t="s">
        <v>146</v>
      </c>
      <c r="D36" s="197">
        <f>SUM(D37:D37)</f>
        <v>40000</v>
      </c>
      <c r="E36" s="197">
        <f>SUM(E37:E37)</f>
        <v>11914.07</v>
      </c>
      <c r="F36" s="197">
        <f t="shared" si="0"/>
        <v>29.79</v>
      </c>
      <c r="G36" s="197">
        <f>SUM(G37:G37)</f>
        <v>40000</v>
      </c>
      <c r="H36" s="197">
        <f>SUM(H37:H37)</f>
        <v>11914.07</v>
      </c>
      <c r="I36" s="197">
        <f t="shared" si="1"/>
        <v>29.79</v>
      </c>
      <c r="J36" s="202"/>
      <c r="K36" s="202"/>
      <c r="L36" s="202"/>
      <c r="M36" s="202"/>
      <c r="N36" s="202"/>
      <c r="O36" s="202"/>
      <c r="P36" s="197"/>
      <c r="Q36" s="197"/>
      <c r="R36" s="197"/>
      <c r="S36" s="197">
        <f>SUM(S37)</f>
        <v>40000</v>
      </c>
      <c r="T36" s="197">
        <f>SUM(T37)</f>
        <v>11914.07</v>
      </c>
      <c r="U36" s="197">
        <f>ROUND((T36/S36)*100,2)</f>
        <v>29.79</v>
      </c>
      <c r="V36" s="202"/>
      <c r="W36" s="202"/>
      <c r="X36" s="202"/>
      <c r="Y36" s="202"/>
      <c r="Z36" s="202"/>
      <c r="AA36" s="202"/>
    </row>
    <row r="37" spans="1:27" ht="23.25" customHeight="1">
      <c r="A37" s="203"/>
      <c r="B37" s="204">
        <v>75702</v>
      </c>
      <c r="C37" s="205" t="s">
        <v>147</v>
      </c>
      <c r="D37" s="206">
        <v>40000</v>
      </c>
      <c r="E37" s="206">
        <v>11914.07</v>
      </c>
      <c r="F37" s="206">
        <f>ROUND((E37/D37)*100,2)</f>
        <v>29.79</v>
      </c>
      <c r="G37" s="206">
        <v>40000</v>
      </c>
      <c r="H37" s="206">
        <v>11914.07</v>
      </c>
      <c r="I37" s="206">
        <f t="shared" si="1"/>
        <v>29.79</v>
      </c>
      <c r="J37" s="207" t="s">
        <v>325</v>
      </c>
      <c r="K37" s="207"/>
      <c r="L37" s="207"/>
      <c r="M37" s="207"/>
      <c r="N37" s="207"/>
      <c r="O37" s="207"/>
      <c r="P37" s="206"/>
      <c r="Q37" s="206"/>
      <c r="R37" s="206"/>
      <c r="S37" s="206">
        <v>40000</v>
      </c>
      <c r="T37" s="206">
        <v>11914.07</v>
      </c>
      <c r="U37" s="206">
        <f>ROUND((T37/S37)*100,2)</f>
        <v>29.79</v>
      </c>
      <c r="V37" s="207"/>
      <c r="W37" s="207"/>
      <c r="X37" s="207"/>
      <c r="Y37" s="207"/>
      <c r="Z37" s="207"/>
      <c r="AA37" s="207"/>
    </row>
    <row r="38" spans="1:27" s="211" customFormat="1" ht="9.75">
      <c r="A38" s="199">
        <v>758</v>
      </c>
      <c r="B38" s="200"/>
      <c r="C38" s="201" t="s">
        <v>115</v>
      </c>
      <c r="D38" s="197">
        <f>SUM(D39)</f>
        <v>111802</v>
      </c>
      <c r="E38" s="197">
        <f>SUM(E39)</f>
        <v>0</v>
      </c>
      <c r="F38" s="197">
        <f t="shared" si="0"/>
        <v>0</v>
      </c>
      <c r="G38" s="197">
        <f>SUM(G39)</f>
        <v>111802</v>
      </c>
      <c r="H38" s="197">
        <v>0</v>
      </c>
      <c r="I38" s="197">
        <f t="shared" si="1"/>
        <v>0</v>
      </c>
      <c r="J38" s="210" t="s">
        <v>325</v>
      </c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</row>
    <row r="39" spans="1:27" s="211" customFormat="1" ht="8.25">
      <c r="A39" s="203"/>
      <c r="B39" s="204">
        <v>75818</v>
      </c>
      <c r="C39" s="205" t="s">
        <v>148</v>
      </c>
      <c r="D39" s="206">
        <v>111802</v>
      </c>
      <c r="E39" s="206">
        <v>0</v>
      </c>
      <c r="F39" s="206">
        <f>ROUND((E39/D39)*100,2)</f>
        <v>0</v>
      </c>
      <c r="G39" s="206">
        <v>111802</v>
      </c>
      <c r="H39" s="206">
        <v>0</v>
      </c>
      <c r="I39" s="206">
        <f t="shared" si="1"/>
        <v>0</v>
      </c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</row>
    <row r="40" spans="1:27" s="198" customFormat="1" ht="9.75">
      <c r="A40" s="216">
        <v>801</v>
      </c>
      <c r="B40" s="217"/>
      <c r="C40" s="201" t="s">
        <v>117</v>
      </c>
      <c r="D40" s="202">
        <f>SUM(D41,D42,D43,D44,D45,D46,D47)</f>
        <v>4437459</v>
      </c>
      <c r="E40" s="202">
        <f>SUM(E41,E42,E43,E44,E45,E46,E47)</f>
        <v>2275106.8800000004</v>
      </c>
      <c r="F40" s="197">
        <f aca="true" t="shared" si="2" ref="F40:F49">ROUND((E40/D40)*100,2)</f>
        <v>51.27</v>
      </c>
      <c r="G40" s="202">
        <f>SUM(G41,G42,G43,G44,G45,G46,G47)</f>
        <v>4327459</v>
      </c>
      <c r="H40" s="202">
        <f>SUM(H41,H42,H43,H44,H45,H46,H47)</f>
        <v>2261368.8800000004</v>
      </c>
      <c r="I40" s="197">
        <f aca="true" t="shared" si="3" ref="I40:I48">ROUND((H40/G40)*100,2)</f>
        <v>52.26</v>
      </c>
      <c r="J40" s="202">
        <f>SUM(J41,J42,J43,J44,J45,J46,J47)</f>
        <v>2649817</v>
      </c>
      <c r="K40" s="202">
        <f>SUM(K41,K42,K43,K44,K45,K46,K47)</f>
        <v>1454141.94</v>
      </c>
      <c r="L40" s="197">
        <f>ROUND((K40/J40)*100,2)</f>
        <v>54.88</v>
      </c>
      <c r="M40" s="202">
        <f>SUM(M41,M42,M43,M44,M45,M46,M47)</f>
        <v>569793</v>
      </c>
      <c r="N40" s="202">
        <f>SUM(N41,N42,N43,N44,N45,N46,N47)</f>
        <v>307875.58</v>
      </c>
      <c r="O40" s="197">
        <f>ROUND((N40/M40)*100,2)</f>
        <v>54.03</v>
      </c>
      <c r="P40" s="202">
        <f>SUM(P41,P42,P43,P44,P45,P46,P47)</f>
        <v>16000</v>
      </c>
      <c r="Q40" s="202">
        <f>SUM(Q41,Q42,Q43,Q44,Q45,Q46,Q47)</f>
        <v>12000</v>
      </c>
      <c r="R40" s="197">
        <f>ROUND((Q40/P40)*100,2)</f>
        <v>75</v>
      </c>
      <c r="S40" s="202"/>
      <c r="T40" s="202"/>
      <c r="U40" s="202"/>
      <c r="V40" s="202"/>
      <c r="W40" s="202"/>
      <c r="X40" s="202"/>
      <c r="Y40" s="202">
        <f>SUM(Y41,Y42,Y43,Y44,Y45,Y46,Y47)</f>
        <v>110000</v>
      </c>
      <c r="Z40" s="202">
        <f>SUM(Z41,Z42,Z43,Z44,Z45,Z46,Z47)</f>
        <v>13738</v>
      </c>
      <c r="AA40" s="197">
        <f>ROUND((Z40/Y40)*100,2)</f>
        <v>12.49</v>
      </c>
    </row>
    <row r="41" spans="1:27" ht="8.25">
      <c r="A41" s="218"/>
      <c r="B41" s="219">
        <v>80101</v>
      </c>
      <c r="C41" s="205" t="s">
        <v>118</v>
      </c>
      <c r="D41" s="207">
        <v>2616792</v>
      </c>
      <c r="E41" s="207">
        <v>1320431.84</v>
      </c>
      <c r="F41" s="206">
        <f t="shared" si="2"/>
        <v>50.46</v>
      </c>
      <c r="G41" s="207">
        <v>2506792</v>
      </c>
      <c r="H41" s="207">
        <v>1306693.84</v>
      </c>
      <c r="I41" s="206">
        <f t="shared" si="3"/>
        <v>52.13</v>
      </c>
      <c r="J41" s="207">
        <v>1545312</v>
      </c>
      <c r="K41" s="207">
        <v>856570.77</v>
      </c>
      <c r="L41" s="206">
        <f>ROUND((K41/J41)*100,2)</f>
        <v>55.43</v>
      </c>
      <c r="M41" s="207">
        <v>325813</v>
      </c>
      <c r="N41" s="207">
        <v>184945.93</v>
      </c>
      <c r="O41" s="206">
        <f>ROUND((N41/M41)*100,2)</f>
        <v>56.76</v>
      </c>
      <c r="P41" s="207"/>
      <c r="Q41" s="207"/>
      <c r="R41" s="207"/>
      <c r="S41" s="207" t="s">
        <v>325</v>
      </c>
      <c r="T41" s="207"/>
      <c r="U41" s="207"/>
      <c r="V41" s="207"/>
      <c r="W41" s="207"/>
      <c r="X41" s="207"/>
      <c r="Y41" s="207">
        <v>110000</v>
      </c>
      <c r="Z41" s="207">
        <v>13738</v>
      </c>
      <c r="AA41" s="206">
        <f>ROUND((Z41/Y41)*100,2)</f>
        <v>12.49</v>
      </c>
    </row>
    <row r="42" spans="1:27" ht="17.25" customHeight="1">
      <c r="A42" s="218"/>
      <c r="B42" s="219">
        <v>80103</v>
      </c>
      <c r="C42" s="205" t="s">
        <v>296</v>
      </c>
      <c r="D42" s="207">
        <v>145633</v>
      </c>
      <c r="E42" s="207">
        <v>73789.16</v>
      </c>
      <c r="F42" s="206">
        <f t="shared" si="2"/>
        <v>50.67</v>
      </c>
      <c r="G42" s="207">
        <v>145633</v>
      </c>
      <c r="H42" s="207">
        <v>73789.16</v>
      </c>
      <c r="I42" s="206">
        <f t="shared" si="3"/>
        <v>50.67</v>
      </c>
      <c r="J42" s="207">
        <v>95554</v>
      </c>
      <c r="K42" s="207">
        <v>50968.72</v>
      </c>
      <c r="L42" s="206">
        <f>ROUND((K42/J42)*100,2)</f>
        <v>53.34</v>
      </c>
      <c r="M42" s="207">
        <v>23475</v>
      </c>
      <c r="N42" s="207">
        <v>11376.39</v>
      </c>
      <c r="O42" s="206">
        <f>ROUND((N42/M42)*100,2)</f>
        <v>48.46</v>
      </c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6"/>
    </row>
    <row r="43" spans="1:27" ht="15.75" customHeight="1">
      <c r="A43" s="218"/>
      <c r="B43" s="219">
        <v>80104</v>
      </c>
      <c r="C43" s="205" t="s">
        <v>249</v>
      </c>
      <c r="D43" s="207">
        <v>358059</v>
      </c>
      <c r="E43" s="207">
        <v>191357.51</v>
      </c>
      <c r="F43" s="206">
        <f t="shared" si="2"/>
        <v>53.44</v>
      </c>
      <c r="G43" s="207">
        <v>358059</v>
      </c>
      <c r="H43" s="207">
        <v>191357.51</v>
      </c>
      <c r="I43" s="206">
        <f t="shared" si="3"/>
        <v>53.44</v>
      </c>
      <c r="J43" s="207">
        <v>224000</v>
      </c>
      <c r="K43" s="207">
        <v>120272.88</v>
      </c>
      <c r="L43" s="206">
        <f>ROUND((K43/J43)*100,2)</f>
        <v>53.69</v>
      </c>
      <c r="M43" s="207">
        <v>48000</v>
      </c>
      <c r="N43" s="207">
        <v>24368.66</v>
      </c>
      <c r="O43" s="206">
        <f>ROUND((N43/M43)*100,2)</f>
        <v>50.77</v>
      </c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</row>
    <row r="44" spans="1:27" ht="8.25">
      <c r="A44" s="218"/>
      <c r="B44" s="219">
        <v>80110</v>
      </c>
      <c r="C44" s="205" t="s">
        <v>150</v>
      </c>
      <c r="D44" s="207">
        <v>1190975</v>
      </c>
      <c r="E44" s="207">
        <v>617648.44</v>
      </c>
      <c r="F44" s="206">
        <f t="shared" si="2"/>
        <v>51.86</v>
      </c>
      <c r="G44" s="207">
        <v>1190975</v>
      </c>
      <c r="H44" s="207">
        <v>617648.44</v>
      </c>
      <c r="I44" s="206">
        <f t="shared" si="3"/>
        <v>51.86</v>
      </c>
      <c r="J44" s="207">
        <v>784951</v>
      </c>
      <c r="K44" s="207">
        <v>426329.57</v>
      </c>
      <c r="L44" s="206">
        <f>ROUND((K44/J44)*100,2)</f>
        <v>54.31</v>
      </c>
      <c r="M44" s="207">
        <v>172505</v>
      </c>
      <c r="N44" s="207">
        <v>87184.6</v>
      </c>
      <c r="O44" s="206">
        <f>ROUND((N44/M44)*100,2)</f>
        <v>50.54</v>
      </c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6"/>
    </row>
    <row r="45" spans="1:27" ht="12" customHeight="1">
      <c r="A45" s="218"/>
      <c r="B45" s="219">
        <v>80113</v>
      </c>
      <c r="C45" s="205" t="s">
        <v>151</v>
      </c>
      <c r="D45" s="207">
        <v>71000</v>
      </c>
      <c r="E45" s="207">
        <v>39073.43</v>
      </c>
      <c r="F45" s="206">
        <f t="shared" si="2"/>
        <v>55.03</v>
      </c>
      <c r="G45" s="207">
        <v>71000</v>
      </c>
      <c r="H45" s="207">
        <v>39073.43</v>
      </c>
      <c r="I45" s="206">
        <f t="shared" si="3"/>
        <v>55.03</v>
      </c>
      <c r="J45" s="207"/>
      <c r="K45" s="207"/>
      <c r="L45" s="207"/>
      <c r="M45" s="207"/>
      <c r="N45" s="207"/>
      <c r="O45" s="207"/>
      <c r="P45" s="207">
        <v>16000</v>
      </c>
      <c r="Q45" s="207">
        <v>12000</v>
      </c>
      <c r="R45" s="206">
        <f>ROUND((Q45/P45)*100,2)</f>
        <v>75</v>
      </c>
      <c r="S45" s="207"/>
      <c r="T45" s="207"/>
      <c r="U45" s="207"/>
      <c r="V45" s="207"/>
      <c r="W45" s="207"/>
      <c r="X45" s="207"/>
      <c r="Y45" s="207"/>
      <c r="Z45" s="207"/>
      <c r="AA45" s="207"/>
    </row>
    <row r="46" spans="1:27" ht="14.25" customHeight="1">
      <c r="A46" s="218"/>
      <c r="B46" s="219">
        <v>80146</v>
      </c>
      <c r="C46" s="205" t="s">
        <v>152</v>
      </c>
      <c r="D46" s="207">
        <v>15000</v>
      </c>
      <c r="E46" s="207">
        <v>2807</v>
      </c>
      <c r="F46" s="206">
        <f t="shared" si="2"/>
        <v>18.71</v>
      </c>
      <c r="G46" s="207">
        <v>15000</v>
      </c>
      <c r="H46" s="207">
        <v>2807</v>
      </c>
      <c r="I46" s="206">
        <f t="shared" si="3"/>
        <v>18.71</v>
      </c>
      <c r="J46" s="207"/>
      <c r="K46" s="207"/>
      <c r="L46" s="206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</row>
    <row r="47" spans="1:27" ht="9.75" customHeight="1">
      <c r="A47" s="218"/>
      <c r="B47" s="219">
        <v>80195</v>
      </c>
      <c r="C47" s="205" t="s">
        <v>109</v>
      </c>
      <c r="D47" s="207">
        <v>40000</v>
      </c>
      <c r="E47" s="207">
        <v>29999.5</v>
      </c>
      <c r="F47" s="206">
        <f t="shared" si="2"/>
        <v>75</v>
      </c>
      <c r="G47" s="207">
        <v>40000</v>
      </c>
      <c r="H47" s="207">
        <v>29999.5</v>
      </c>
      <c r="I47" s="206">
        <f t="shared" si="3"/>
        <v>75</v>
      </c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</row>
    <row r="48" spans="1:27" s="198" customFormat="1" ht="9.75">
      <c r="A48" s="199">
        <v>851</v>
      </c>
      <c r="B48" s="200"/>
      <c r="C48" s="201" t="s">
        <v>153</v>
      </c>
      <c r="D48" s="197">
        <f>SUM(D49,D50,D51)</f>
        <v>68000</v>
      </c>
      <c r="E48" s="197">
        <f>SUM(E49,E50,E51)</f>
        <v>12745.91</v>
      </c>
      <c r="F48" s="197">
        <f t="shared" si="2"/>
        <v>18.74</v>
      </c>
      <c r="G48" s="197">
        <f>SUM(G49,G50,G51)</f>
        <v>28000</v>
      </c>
      <c r="H48" s="197">
        <f>SUM(H49,H50,H51)</f>
        <v>12745.91</v>
      </c>
      <c r="I48" s="197">
        <f t="shared" si="3"/>
        <v>45.52</v>
      </c>
      <c r="J48" s="197">
        <f>SUM(J49,J50,J51)</f>
        <v>4000</v>
      </c>
      <c r="K48" s="197">
        <f>SUM(K49,K50,K51)</f>
        <v>1117</v>
      </c>
      <c r="L48" s="197">
        <f>ROUND((K48/J48)*100,2)</f>
        <v>27.93</v>
      </c>
      <c r="M48" s="197"/>
      <c r="N48" s="197"/>
      <c r="O48" s="197"/>
      <c r="P48" s="202"/>
      <c r="Q48" s="202"/>
      <c r="R48" s="202"/>
      <c r="S48" s="202"/>
      <c r="T48" s="202"/>
      <c r="U48" s="202"/>
      <c r="V48" s="202"/>
      <c r="W48" s="202"/>
      <c r="X48" s="202"/>
      <c r="Y48" s="197">
        <f>SUM(Y49,Y50,Y51)</f>
        <v>40000</v>
      </c>
      <c r="Z48" s="197">
        <f>SUM(Z49,Z50,Z51)</f>
        <v>0</v>
      </c>
      <c r="AA48" s="197">
        <f>ROUND((Z48/Y48)*100,2)</f>
        <v>0</v>
      </c>
    </row>
    <row r="49" spans="1:27" ht="10.5" customHeight="1">
      <c r="A49" s="203"/>
      <c r="B49" s="204">
        <v>85121</v>
      </c>
      <c r="C49" s="205" t="s">
        <v>154</v>
      </c>
      <c r="D49" s="206">
        <v>40000</v>
      </c>
      <c r="E49" s="206">
        <v>0</v>
      </c>
      <c r="F49" s="206">
        <f t="shared" si="2"/>
        <v>0</v>
      </c>
      <c r="G49" s="206">
        <v>0</v>
      </c>
      <c r="H49" s="206">
        <v>0</v>
      </c>
      <c r="I49" s="206">
        <v>0</v>
      </c>
      <c r="J49" s="207"/>
      <c r="K49" s="207"/>
      <c r="L49" s="207"/>
      <c r="M49" s="206"/>
      <c r="N49" s="206"/>
      <c r="O49" s="206"/>
      <c r="P49" s="207"/>
      <c r="Q49" s="207"/>
      <c r="R49" s="207"/>
      <c r="S49" s="207"/>
      <c r="T49" s="207"/>
      <c r="U49" s="207"/>
      <c r="V49" s="207"/>
      <c r="W49" s="207"/>
      <c r="X49" s="207"/>
      <c r="Y49" s="206">
        <v>40000</v>
      </c>
      <c r="Z49" s="206">
        <v>0</v>
      </c>
      <c r="AA49" s="206">
        <f>ROUND((Z49/Y49)*100,2)</f>
        <v>0</v>
      </c>
    </row>
    <row r="50" spans="1:27" ht="14.25" customHeight="1">
      <c r="A50" s="203"/>
      <c r="B50" s="204">
        <v>85153</v>
      </c>
      <c r="C50" s="205" t="s">
        <v>155</v>
      </c>
      <c r="D50" s="206">
        <v>2000</v>
      </c>
      <c r="E50" s="206">
        <v>0</v>
      </c>
      <c r="F50" s="206">
        <v>0</v>
      </c>
      <c r="G50" s="206">
        <v>2000</v>
      </c>
      <c r="H50" s="206">
        <v>0</v>
      </c>
      <c r="I50" s="206">
        <v>0</v>
      </c>
      <c r="J50" s="207"/>
      <c r="K50" s="207"/>
      <c r="L50" s="207"/>
      <c r="M50" s="206"/>
      <c r="N50" s="206"/>
      <c r="O50" s="206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6"/>
    </row>
    <row r="51" spans="1:27" ht="8.25">
      <c r="A51" s="203"/>
      <c r="B51" s="204">
        <v>85154</v>
      </c>
      <c r="C51" s="205" t="s">
        <v>156</v>
      </c>
      <c r="D51" s="206">
        <v>26000</v>
      </c>
      <c r="E51" s="206">
        <v>12745.91</v>
      </c>
      <c r="F51" s="206">
        <f>ROUND((E51/D51)*100,2)</f>
        <v>49.02</v>
      </c>
      <c r="G51" s="206">
        <v>26000</v>
      </c>
      <c r="H51" s="206">
        <v>12745.91</v>
      </c>
      <c r="I51" s="206">
        <f>ROUND((H51/G51)*100,2)</f>
        <v>49.02</v>
      </c>
      <c r="J51" s="207">
        <v>4000</v>
      </c>
      <c r="K51" s="207">
        <v>1117</v>
      </c>
      <c r="L51" s="206">
        <f>ROUND((K51/J51)*100,2)</f>
        <v>27.93</v>
      </c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</row>
    <row r="52" spans="1:27" s="214" customFormat="1" ht="9.75">
      <c r="A52" s="220">
        <v>852</v>
      </c>
      <c r="B52" s="200"/>
      <c r="C52" s="201" t="s">
        <v>119</v>
      </c>
      <c r="D52" s="221">
        <f>SUM(D53,D54,D56,D57,D58,D59,D60,D61,D55)</f>
        <v>3096765</v>
      </c>
      <c r="E52" s="221">
        <f>SUM(E53,E54,E56,E57,E58,E59,E60,E61,E55)</f>
        <v>1320905.4300000002</v>
      </c>
      <c r="F52" s="197">
        <f>ROUND((E52/D52)*100,2)</f>
        <v>42.65</v>
      </c>
      <c r="G52" s="221">
        <f>SUM(G53,G54,G56,G57,G58,G59,G60,G61,G55)</f>
        <v>3096765</v>
      </c>
      <c r="H52" s="221">
        <f>SUM(H53,H54,H56,H57,H58,H59,H60,H61,H55)</f>
        <v>1320905.4300000002</v>
      </c>
      <c r="I52" s="197">
        <f>ROUND((H52/G52)*100,2)</f>
        <v>42.65</v>
      </c>
      <c r="J52" s="221">
        <f>SUM(J53,J54,J56,J57,J58,J59,J60,J61,J55)</f>
        <v>183144</v>
      </c>
      <c r="K52" s="221">
        <f>SUM(K53,K54,K56,K57,K58,K59,K60,K61,K55)</f>
        <v>91367.4</v>
      </c>
      <c r="L52" s="197">
        <f>ROUND((K52/J52)*100,2)</f>
        <v>49.89</v>
      </c>
      <c r="M52" s="221">
        <f>SUM(M53,M54,M56,M57,M58,M59,M60,M61,M55)</f>
        <v>74566</v>
      </c>
      <c r="N52" s="221">
        <f>SUM(N53,N54,N56,N57,N58,N59,N60,N61,N55)</f>
        <v>32888.47</v>
      </c>
      <c r="O52" s="197">
        <f>ROUND((N52/M52)*100,2)</f>
        <v>44.11</v>
      </c>
      <c r="P52" s="221"/>
      <c r="Q52" s="221"/>
      <c r="R52" s="197"/>
      <c r="S52" s="221"/>
      <c r="T52" s="221"/>
      <c r="U52" s="197"/>
      <c r="V52" s="221"/>
      <c r="W52" s="221"/>
      <c r="X52" s="197"/>
      <c r="Y52" s="221"/>
      <c r="Z52" s="221"/>
      <c r="AA52" s="197"/>
    </row>
    <row r="53" spans="1:27" s="211" customFormat="1" ht="10.5" customHeight="1">
      <c r="A53" s="222"/>
      <c r="B53" s="204">
        <v>85202</v>
      </c>
      <c r="C53" s="205" t="s">
        <v>157</v>
      </c>
      <c r="D53" s="223">
        <v>25000</v>
      </c>
      <c r="E53" s="206">
        <v>8879.16</v>
      </c>
      <c r="F53" s="206">
        <f>ROUND((E53/D53)*100,2)</f>
        <v>35.52</v>
      </c>
      <c r="G53" s="224">
        <v>25000</v>
      </c>
      <c r="H53" s="225">
        <v>8879.16</v>
      </c>
      <c r="I53" s="206">
        <f>ROUND((H53/G53)*100,2)</f>
        <v>35.52</v>
      </c>
      <c r="J53" s="223" t="s">
        <v>325</v>
      </c>
      <c r="K53" s="206"/>
      <c r="L53" s="206"/>
      <c r="M53" s="210"/>
      <c r="N53" s="210"/>
      <c r="O53" s="197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</row>
    <row r="54" spans="1:27" s="211" customFormat="1" ht="10.5" customHeight="1">
      <c r="A54" s="222"/>
      <c r="B54" s="204">
        <v>85203</v>
      </c>
      <c r="C54" s="205" t="s">
        <v>158</v>
      </c>
      <c r="D54" s="223">
        <v>0</v>
      </c>
      <c r="E54" s="206">
        <v>0</v>
      </c>
      <c r="F54" s="206">
        <v>0</v>
      </c>
      <c r="G54" s="224">
        <v>0</v>
      </c>
      <c r="H54" s="225">
        <v>0</v>
      </c>
      <c r="I54" s="206">
        <v>0</v>
      </c>
      <c r="J54" s="223"/>
      <c r="K54" s="206"/>
      <c r="L54" s="206"/>
      <c r="M54" s="210"/>
      <c r="N54" s="210"/>
      <c r="O54" s="197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</row>
    <row r="55" spans="1:27" s="211" customFormat="1" ht="37.5" customHeight="1">
      <c r="A55" s="222"/>
      <c r="B55" s="204">
        <v>85212</v>
      </c>
      <c r="C55" s="205" t="s">
        <v>178</v>
      </c>
      <c r="D55" s="223">
        <v>2411237</v>
      </c>
      <c r="E55" s="206">
        <v>972894.31</v>
      </c>
      <c r="F55" s="206">
        <f>ROUND((E55/D55)*100,2)</f>
        <v>40.35</v>
      </c>
      <c r="G55" s="224">
        <v>2411237</v>
      </c>
      <c r="H55" s="225">
        <v>972894.31</v>
      </c>
      <c r="I55" s="206">
        <f>ROUND((H55/G55)*100,2)</f>
        <v>40.35</v>
      </c>
      <c r="J55" s="223">
        <v>34275</v>
      </c>
      <c r="K55" s="206">
        <v>14642</v>
      </c>
      <c r="L55" s="206">
        <f>ROUND((K55/J55)*100,2)</f>
        <v>42.72</v>
      </c>
      <c r="M55" s="207">
        <v>31165</v>
      </c>
      <c r="N55" s="207">
        <v>13427.73</v>
      </c>
      <c r="O55" s="206">
        <f aca="true" t="shared" si="4" ref="O55:O60">ROUND((N55/M55)*100,2)</f>
        <v>43.09</v>
      </c>
      <c r="P55" s="210" t="s">
        <v>325</v>
      </c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</row>
    <row r="56" spans="1:27" ht="31.5" customHeight="1">
      <c r="A56" s="203"/>
      <c r="B56" s="204">
        <v>85213</v>
      </c>
      <c r="C56" s="205" t="s">
        <v>301</v>
      </c>
      <c r="D56" s="206">
        <v>11356</v>
      </c>
      <c r="E56" s="206">
        <v>4028.31</v>
      </c>
      <c r="F56" s="206">
        <f>ROUND((E56/D56)*100,2)</f>
        <v>35.47</v>
      </c>
      <c r="G56" s="206">
        <v>11356</v>
      </c>
      <c r="H56" s="206">
        <v>4028.31</v>
      </c>
      <c r="I56" s="206">
        <f>ROUND((H56/G56)*100,2)</f>
        <v>35.47</v>
      </c>
      <c r="J56" s="207"/>
      <c r="K56" s="207"/>
      <c r="L56" s="206"/>
      <c r="M56" s="207">
        <v>11356</v>
      </c>
      <c r="N56" s="207">
        <v>4028.31</v>
      </c>
      <c r="O56" s="206">
        <f t="shared" si="4"/>
        <v>35.47</v>
      </c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</row>
    <row r="57" spans="1:27" ht="26.25" customHeight="1">
      <c r="A57" s="203"/>
      <c r="B57" s="204">
        <v>85214</v>
      </c>
      <c r="C57" s="205" t="s">
        <v>297</v>
      </c>
      <c r="D57" s="206">
        <v>247845</v>
      </c>
      <c r="E57" s="206">
        <v>114254.21</v>
      </c>
      <c r="F57" s="206">
        <f aca="true" t="shared" si="5" ref="F57:F77">ROUND((E57/D57)*100,2)</f>
        <v>46.1</v>
      </c>
      <c r="G57" s="206">
        <v>247845</v>
      </c>
      <c r="H57" s="206">
        <v>114254.21</v>
      </c>
      <c r="I57" s="206">
        <f aca="true" t="shared" si="6" ref="I57:I66">ROUND((H57/G57)*100,2)</f>
        <v>46.1</v>
      </c>
      <c r="J57" s="207"/>
      <c r="K57" s="207"/>
      <c r="L57" s="207"/>
      <c r="M57" s="207"/>
      <c r="N57" s="207"/>
      <c r="O57" s="206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</row>
    <row r="58" spans="1:27" ht="12.75" customHeight="1">
      <c r="A58" s="203"/>
      <c r="B58" s="204">
        <v>85215</v>
      </c>
      <c r="C58" s="205" t="s">
        <v>159</v>
      </c>
      <c r="D58" s="206">
        <v>3000</v>
      </c>
      <c r="E58" s="206">
        <v>1359.39</v>
      </c>
      <c r="F58" s="206">
        <f t="shared" si="5"/>
        <v>45.31</v>
      </c>
      <c r="G58" s="206">
        <v>3000</v>
      </c>
      <c r="H58" s="206">
        <v>1359.39</v>
      </c>
      <c r="I58" s="206">
        <f t="shared" si="6"/>
        <v>45.31</v>
      </c>
      <c r="J58" s="207"/>
      <c r="K58" s="207"/>
      <c r="L58" s="207"/>
      <c r="M58" s="207"/>
      <c r="N58" s="207"/>
      <c r="O58" s="206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</row>
    <row r="59" spans="1:27" ht="10.5" customHeight="1">
      <c r="A59" s="203"/>
      <c r="B59" s="204">
        <v>85219</v>
      </c>
      <c r="C59" s="205" t="s">
        <v>129</v>
      </c>
      <c r="D59" s="206">
        <v>134606</v>
      </c>
      <c r="E59" s="206">
        <v>70634.81</v>
      </c>
      <c r="F59" s="206">
        <f t="shared" si="5"/>
        <v>52.48</v>
      </c>
      <c r="G59" s="206">
        <v>134606</v>
      </c>
      <c r="H59" s="206">
        <v>70634.81</v>
      </c>
      <c r="I59" s="206">
        <f t="shared" si="6"/>
        <v>52.48</v>
      </c>
      <c r="J59" s="206">
        <v>104314</v>
      </c>
      <c r="K59" s="206">
        <v>54404.5</v>
      </c>
      <c r="L59" s="206">
        <f>ROUND((K59/J59)*100,2)</f>
        <v>52.15</v>
      </c>
      <c r="M59" s="207">
        <v>20917</v>
      </c>
      <c r="N59" s="207">
        <v>11200.4</v>
      </c>
      <c r="O59" s="206">
        <f t="shared" si="4"/>
        <v>53.55</v>
      </c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</row>
    <row r="60" spans="1:27" ht="21" customHeight="1">
      <c r="A60" s="203"/>
      <c r="B60" s="204">
        <v>85228</v>
      </c>
      <c r="C60" s="205" t="s">
        <v>120</v>
      </c>
      <c r="D60" s="206">
        <v>59506</v>
      </c>
      <c r="E60" s="206">
        <v>28789.45</v>
      </c>
      <c r="F60" s="206">
        <f t="shared" si="5"/>
        <v>48.38</v>
      </c>
      <c r="G60" s="206">
        <v>59506</v>
      </c>
      <c r="H60" s="206">
        <v>28789.45</v>
      </c>
      <c r="I60" s="206">
        <f t="shared" si="6"/>
        <v>48.38</v>
      </c>
      <c r="J60" s="206">
        <v>44555</v>
      </c>
      <c r="K60" s="206">
        <v>22320.9</v>
      </c>
      <c r="L60" s="206">
        <f>ROUND((K60/J60)*100,2)</f>
        <v>50.1</v>
      </c>
      <c r="M60" s="207">
        <v>11128</v>
      </c>
      <c r="N60" s="207">
        <v>4232.03</v>
      </c>
      <c r="O60" s="206">
        <f t="shared" si="4"/>
        <v>38.03</v>
      </c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</row>
    <row r="61" spans="1:27" ht="18.75" customHeight="1">
      <c r="A61" s="203"/>
      <c r="B61" s="204">
        <v>85295</v>
      </c>
      <c r="C61" s="205" t="s">
        <v>109</v>
      </c>
      <c r="D61" s="206">
        <v>204215</v>
      </c>
      <c r="E61" s="206">
        <v>120065.79</v>
      </c>
      <c r="F61" s="206">
        <f t="shared" si="5"/>
        <v>58.79</v>
      </c>
      <c r="G61" s="206">
        <v>204215</v>
      </c>
      <c r="H61" s="206">
        <v>120065.79</v>
      </c>
      <c r="I61" s="206">
        <f t="shared" si="6"/>
        <v>58.79</v>
      </c>
      <c r="J61" s="207"/>
      <c r="K61" s="207"/>
      <c r="L61" s="207"/>
      <c r="M61" s="207"/>
      <c r="N61" s="207"/>
      <c r="O61" s="206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</row>
    <row r="62" spans="1:27" s="198" customFormat="1" ht="18" customHeight="1">
      <c r="A62" s="199">
        <v>853</v>
      </c>
      <c r="B62" s="200"/>
      <c r="C62" s="201" t="s">
        <v>336</v>
      </c>
      <c r="D62" s="197">
        <f>SUM(D63)</f>
        <v>88900</v>
      </c>
      <c r="E62" s="197">
        <f>SUM(E63)</f>
        <v>31730.86</v>
      </c>
      <c r="F62" s="197">
        <f t="shared" si="5"/>
        <v>35.69</v>
      </c>
      <c r="G62" s="197">
        <f>SUM(G63)</f>
        <v>88900</v>
      </c>
      <c r="H62" s="197">
        <f>SUM(H63)</f>
        <v>31730.86</v>
      </c>
      <c r="I62" s="197">
        <f t="shared" si="6"/>
        <v>35.69</v>
      </c>
      <c r="J62" s="197">
        <f>SUM(J63)</f>
        <v>69000</v>
      </c>
      <c r="K62" s="197">
        <f>SUM(K63)</f>
        <v>22520.72</v>
      </c>
      <c r="L62" s="197">
        <f>ROUND((K62/J62)*100,2)</f>
        <v>32.64</v>
      </c>
      <c r="M62" s="197">
        <f>SUM(M63)</f>
        <v>11900</v>
      </c>
      <c r="N62" s="197">
        <f>SUM(N63)</f>
        <v>6239.56</v>
      </c>
      <c r="O62" s="197">
        <f>ROUND((N62/M62)*100,2)</f>
        <v>52.43</v>
      </c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</row>
    <row r="63" spans="1:27" ht="12.75" customHeight="1">
      <c r="A63" s="203"/>
      <c r="B63" s="204">
        <v>85333</v>
      </c>
      <c r="C63" s="205" t="s">
        <v>298</v>
      </c>
      <c r="D63" s="206">
        <v>88900</v>
      </c>
      <c r="E63" s="206">
        <v>31730.86</v>
      </c>
      <c r="F63" s="206">
        <f t="shared" si="5"/>
        <v>35.69</v>
      </c>
      <c r="G63" s="206">
        <v>88900</v>
      </c>
      <c r="H63" s="206">
        <v>31730.86</v>
      </c>
      <c r="I63" s="206">
        <f t="shared" si="6"/>
        <v>35.69</v>
      </c>
      <c r="J63" s="206">
        <v>69000</v>
      </c>
      <c r="K63" s="206">
        <v>22520.72</v>
      </c>
      <c r="L63" s="206">
        <f>ROUND((K63/J63)*100,2)</f>
        <v>32.64</v>
      </c>
      <c r="M63" s="207">
        <v>11900</v>
      </c>
      <c r="N63" s="207">
        <v>6239.56</v>
      </c>
      <c r="O63" s="206">
        <f>ROUND((N63/M63)*100,2)</f>
        <v>52.43</v>
      </c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</row>
    <row r="64" spans="1:27" s="198" customFormat="1" ht="13.5" customHeight="1">
      <c r="A64" s="216">
        <v>854</v>
      </c>
      <c r="B64" s="217"/>
      <c r="C64" s="201" t="s">
        <v>121</v>
      </c>
      <c r="D64" s="202">
        <f>SUM(D65,D66,D67)</f>
        <v>365698</v>
      </c>
      <c r="E64" s="202">
        <f>SUM(E65,E66,E67)</f>
        <v>240237.49</v>
      </c>
      <c r="F64" s="197">
        <f t="shared" si="5"/>
        <v>65.69</v>
      </c>
      <c r="G64" s="202">
        <f>SUM(G65,G66,G67)</f>
        <v>365698</v>
      </c>
      <c r="H64" s="202">
        <f>SUM(H65,H66,H67)</f>
        <v>240237.49</v>
      </c>
      <c r="I64" s="197">
        <f t="shared" si="6"/>
        <v>65.69</v>
      </c>
      <c r="J64" s="202">
        <f>SUM(J65,J66,J67)</f>
        <v>91570</v>
      </c>
      <c r="K64" s="202">
        <f>SUM(K65,K66,K67)</f>
        <v>45186.13</v>
      </c>
      <c r="L64" s="197">
        <f>ROUND((K64/J64)*100,2)</f>
        <v>49.35</v>
      </c>
      <c r="M64" s="202">
        <f>SUM(M65,M66,M67)</f>
        <v>18466</v>
      </c>
      <c r="N64" s="202">
        <f>SUM(N65,N66,N67)</f>
        <v>9006.75</v>
      </c>
      <c r="O64" s="197">
        <f>ROUND((N64/M64)*100,2)</f>
        <v>48.77</v>
      </c>
      <c r="P64" s="202"/>
      <c r="Q64" s="202"/>
      <c r="R64" s="202"/>
      <c r="S64" s="202"/>
      <c r="T64" s="202"/>
      <c r="U64" s="202"/>
      <c r="V64" s="202"/>
      <c r="W64" s="202"/>
      <c r="X64" s="202"/>
      <c r="Y64" s="202">
        <f>SUM(Y65,Y67)</f>
        <v>0</v>
      </c>
      <c r="Z64" s="202">
        <f>SUM(Z65,Z67)</f>
        <v>0</v>
      </c>
      <c r="AA64" s="197">
        <v>0</v>
      </c>
    </row>
    <row r="65" spans="1:27" ht="12.75" customHeight="1">
      <c r="A65" s="218"/>
      <c r="B65" s="219">
        <v>85401</v>
      </c>
      <c r="C65" s="205" t="s">
        <v>122</v>
      </c>
      <c r="D65" s="207">
        <v>212603</v>
      </c>
      <c r="E65" s="207">
        <v>87942.49</v>
      </c>
      <c r="F65" s="206">
        <f t="shared" si="5"/>
        <v>41.36</v>
      </c>
      <c r="G65" s="207">
        <v>212603</v>
      </c>
      <c r="H65" s="207">
        <v>87942.49</v>
      </c>
      <c r="I65" s="206">
        <f t="shared" si="6"/>
        <v>41.36</v>
      </c>
      <c r="J65" s="207">
        <v>91570</v>
      </c>
      <c r="K65" s="207">
        <v>45186.13</v>
      </c>
      <c r="L65" s="206">
        <f>ROUND((K65/J65)*100,2)</f>
        <v>49.35</v>
      </c>
      <c r="M65" s="207">
        <v>18466</v>
      </c>
      <c r="N65" s="207">
        <v>9006.75</v>
      </c>
      <c r="O65" s="206">
        <f>ROUND((N65/M65)*100,2)</f>
        <v>48.77</v>
      </c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6"/>
    </row>
    <row r="66" spans="1:27" ht="16.5" customHeight="1">
      <c r="A66" s="218"/>
      <c r="B66" s="219">
        <v>85415</v>
      </c>
      <c r="C66" s="205" t="s">
        <v>272</v>
      </c>
      <c r="D66" s="207">
        <v>152295</v>
      </c>
      <c r="E66" s="207">
        <v>152295</v>
      </c>
      <c r="F66" s="206">
        <f t="shared" si="5"/>
        <v>100</v>
      </c>
      <c r="G66" s="207">
        <v>152295</v>
      </c>
      <c r="H66" s="207">
        <v>152295</v>
      </c>
      <c r="I66" s="206">
        <f t="shared" si="6"/>
        <v>100</v>
      </c>
      <c r="J66" s="207"/>
      <c r="K66" s="207"/>
      <c r="L66" s="206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6"/>
    </row>
    <row r="67" spans="1:27" ht="17.25" customHeight="1">
      <c r="A67" s="218"/>
      <c r="B67" s="219">
        <v>85446</v>
      </c>
      <c r="C67" s="205" t="s">
        <v>152</v>
      </c>
      <c r="D67" s="207">
        <v>800</v>
      </c>
      <c r="E67" s="207">
        <v>0</v>
      </c>
      <c r="F67" s="206">
        <f t="shared" si="5"/>
        <v>0</v>
      </c>
      <c r="G67" s="207">
        <v>800</v>
      </c>
      <c r="H67" s="207">
        <v>0</v>
      </c>
      <c r="I67" s="206">
        <f aca="true" t="shared" si="7" ref="I67:I77">ROUND((H67/G67)*100,2)</f>
        <v>0</v>
      </c>
      <c r="J67" s="207"/>
      <c r="K67" s="207"/>
      <c r="L67" s="207"/>
      <c r="M67" s="207"/>
      <c r="N67" s="207"/>
      <c r="O67" s="207" t="s">
        <v>325</v>
      </c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</row>
    <row r="68" spans="1:27" s="198" customFormat="1" ht="19.5">
      <c r="A68" s="199">
        <v>900</v>
      </c>
      <c r="B68" s="200"/>
      <c r="C68" s="201" t="s">
        <v>133</v>
      </c>
      <c r="D68" s="197">
        <f>SUM(D69,D70,D71,D72,D73)</f>
        <v>615800</v>
      </c>
      <c r="E68" s="197">
        <f>SUM(E69,E70,E71,E72,E73)</f>
        <v>287421.00999999995</v>
      </c>
      <c r="F68" s="197">
        <f t="shared" si="5"/>
        <v>46.67</v>
      </c>
      <c r="G68" s="197">
        <f>SUM(G69,G70,G71,G72,G73)</f>
        <v>336000</v>
      </c>
      <c r="H68" s="197">
        <f>SUM(H69,H70,H71,H72,H73)</f>
        <v>110529.01000000001</v>
      </c>
      <c r="I68" s="197">
        <f t="shared" si="7"/>
        <v>32.9</v>
      </c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197">
        <f>SUM(Y69,Y72,Y73)</f>
        <v>279800</v>
      </c>
      <c r="Z68" s="197">
        <f>SUM(Z69,Z72,Z73)</f>
        <v>176892</v>
      </c>
      <c r="AA68" s="197">
        <f>ROUND((Z68/Y68)*100,2)</f>
        <v>63.22</v>
      </c>
    </row>
    <row r="69" spans="1:27" ht="8.25">
      <c r="A69" s="203"/>
      <c r="B69" s="204">
        <v>90001</v>
      </c>
      <c r="C69" s="205" t="s">
        <v>134</v>
      </c>
      <c r="D69" s="206">
        <v>409800</v>
      </c>
      <c r="E69" s="206">
        <v>195608</v>
      </c>
      <c r="F69" s="206">
        <f t="shared" si="5"/>
        <v>47.73</v>
      </c>
      <c r="G69" s="206">
        <v>150000</v>
      </c>
      <c r="H69" s="206">
        <v>18716</v>
      </c>
      <c r="I69" s="206">
        <f t="shared" si="7"/>
        <v>12.48</v>
      </c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6">
        <v>259800</v>
      </c>
      <c r="Z69" s="206">
        <v>176892</v>
      </c>
      <c r="AA69" s="206">
        <f>ROUND((Z69/Y69)*100,2)</f>
        <v>68.09</v>
      </c>
    </row>
    <row r="70" spans="1:27" ht="7.5" customHeight="1">
      <c r="A70" s="203"/>
      <c r="B70" s="204">
        <v>90002</v>
      </c>
      <c r="C70" s="205" t="s">
        <v>161</v>
      </c>
      <c r="D70" s="206">
        <v>4000</v>
      </c>
      <c r="E70" s="207">
        <v>1919.4</v>
      </c>
      <c r="F70" s="206">
        <f t="shared" si="5"/>
        <v>47.99</v>
      </c>
      <c r="G70" s="207">
        <v>4000</v>
      </c>
      <c r="H70" s="207">
        <v>1919.4</v>
      </c>
      <c r="I70" s="206">
        <f t="shared" si="7"/>
        <v>47.99</v>
      </c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6"/>
      <c r="Z70" s="207"/>
      <c r="AA70" s="206"/>
    </row>
    <row r="71" spans="1:27" ht="8.25">
      <c r="A71" s="203"/>
      <c r="B71" s="204">
        <v>90003</v>
      </c>
      <c r="C71" s="205" t="s">
        <v>299</v>
      </c>
      <c r="D71" s="206">
        <v>3000</v>
      </c>
      <c r="E71" s="206">
        <v>2291</v>
      </c>
      <c r="F71" s="206">
        <f t="shared" si="5"/>
        <v>76.37</v>
      </c>
      <c r="G71" s="206">
        <v>3000</v>
      </c>
      <c r="H71" s="206">
        <v>2291</v>
      </c>
      <c r="I71" s="206">
        <f t="shared" si="7"/>
        <v>76.37</v>
      </c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6"/>
      <c r="Z71" s="206"/>
      <c r="AA71" s="206"/>
    </row>
    <row r="72" spans="1:27" ht="8.25">
      <c r="A72" s="203"/>
      <c r="B72" s="204">
        <v>90015</v>
      </c>
      <c r="C72" s="205" t="s">
        <v>300</v>
      </c>
      <c r="D72" s="206">
        <v>195000</v>
      </c>
      <c r="E72" s="206">
        <v>86029.2</v>
      </c>
      <c r="F72" s="206">
        <f t="shared" si="5"/>
        <v>44.12</v>
      </c>
      <c r="G72" s="206">
        <v>175000</v>
      </c>
      <c r="H72" s="206">
        <v>86029.2</v>
      </c>
      <c r="I72" s="206">
        <f t="shared" si="7"/>
        <v>49.16</v>
      </c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6">
        <v>20000</v>
      </c>
      <c r="Z72" s="206">
        <v>0</v>
      </c>
      <c r="AA72" s="206">
        <f>ROUND((Z72/Y72)*100,2)</f>
        <v>0</v>
      </c>
    </row>
    <row r="73" spans="1:27" ht="8.25">
      <c r="A73" s="203"/>
      <c r="B73" s="204">
        <v>90095</v>
      </c>
      <c r="C73" s="205" t="s">
        <v>226</v>
      </c>
      <c r="D73" s="206">
        <v>4000</v>
      </c>
      <c r="E73" s="206">
        <v>1573.41</v>
      </c>
      <c r="F73" s="206">
        <f t="shared" si="5"/>
        <v>39.34</v>
      </c>
      <c r="G73" s="206">
        <v>4000</v>
      </c>
      <c r="H73" s="206">
        <v>1573.41</v>
      </c>
      <c r="I73" s="206">
        <f t="shared" si="7"/>
        <v>39.34</v>
      </c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7"/>
      <c r="AA73" s="207"/>
    </row>
    <row r="74" spans="1:27" s="198" customFormat="1" ht="19.5">
      <c r="A74" s="199">
        <v>921</v>
      </c>
      <c r="B74" s="200"/>
      <c r="C74" s="201" t="s">
        <v>162</v>
      </c>
      <c r="D74" s="197">
        <f>SUM(D75,D76,D77,D78)</f>
        <v>60500</v>
      </c>
      <c r="E74" s="197">
        <f>SUM(E75,E76,E77,E78)</f>
        <v>29179.04</v>
      </c>
      <c r="F74" s="197">
        <f t="shared" si="5"/>
        <v>48.23</v>
      </c>
      <c r="G74" s="197">
        <f>SUM(G75,G76,G77,G78)</f>
        <v>60500</v>
      </c>
      <c r="H74" s="197">
        <f>SUM(H75,H76,H77,H78)</f>
        <v>29179.04</v>
      </c>
      <c r="I74" s="197">
        <f t="shared" si="7"/>
        <v>48.23</v>
      </c>
      <c r="J74" s="197"/>
      <c r="K74" s="197" t="s">
        <v>325</v>
      </c>
      <c r="L74" s="197"/>
      <c r="M74" s="197"/>
      <c r="N74" s="197"/>
      <c r="O74" s="197"/>
      <c r="P74" s="197">
        <f>SUM(P75,P76,P77,P78)</f>
        <v>44000</v>
      </c>
      <c r="Q74" s="197">
        <f>SUM(Q75,Q76,Q77,Q78)</f>
        <v>21000</v>
      </c>
      <c r="R74" s="197">
        <f>ROUND((Q74/P74)*100,2)</f>
        <v>47.73</v>
      </c>
      <c r="S74" s="202"/>
      <c r="T74" s="202"/>
      <c r="U74" s="202"/>
      <c r="V74" s="202"/>
      <c r="W74" s="202"/>
      <c r="X74" s="202"/>
      <c r="Y74" s="197"/>
      <c r="Z74" s="197"/>
      <c r="AA74" s="197"/>
    </row>
    <row r="75" spans="1:27" ht="12.75" customHeight="1">
      <c r="A75" s="203"/>
      <c r="B75" s="204">
        <v>92105</v>
      </c>
      <c r="C75" s="205" t="s">
        <v>163</v>
      </c>
      <c r="D75" s="206">
        <v>8500</v>
      </c>
      <c r="E75" s="206">
        <v>3000</v>
      </c>
      <c r="F75" s="206">
        <f t="shared" si="5"/>
        <v>35.29</v>
      </c>
      <c r="G75" s="206">
        <v>8500</v>
      </c>
      <c r="H75" s="206">
        <v>3000</v>
      </c>
      <c r="I75" s="206">
        <f t="shared" si="7"/>
        <v>35.29</v>
      </c>
      <c r="J75" s="207"/>
      <c r="K75" s="207"/>
      <c r="L75" s="207"/>
      <c r="M75" s="207"/>
      <c r="N75" s="207"/>
      <c r="O75" s="206"/>
      <c r="P75" s="207">
        <v>4000</v>
      </c>
      <c r="Q75" s="207">
        <v>0</v>
      </c>
      <c r="R75" s="206">
        <f>ROUND((Q75/P75)*100,2)</f>
        <v>0</v>
      </c>
      <c r="S75" s="207"/>
      <c r="T75" s="207"/>
      <c r="U75" s="207"/>
      <c r="V75" s="207"/>
      <c r="W75" s="207"/>
      <c r="X75" s="207"/>
      <c r="Y75" s="207"/>
      <c r="Z75" s="207"/>
      <c r="AA75" s="207"/>
    </row>
    <row r="76" spans="1:27" ht="14.25" customHeight="1">
      <c r="A76" s="203"/>
      <c r="B76" s="204">
        <v>92109</v>
      </c>
      <c r="C76" s="205" t="s">
        <v>334</v>
      </c>
      <c r="D76" s="206">
        <v>12000</v>
      </c>
      <c r="E76" s="206">
        <v>5179.04</v>
      </c>
      <c r="F76" s="206">
        <f t="shared" si="5"/>
        <v>43.16</v>
      </c>
      <c r="G76" s="206">
        <v>12000</v>
      </c>
      <c r="H76" s="206">
        <v>5179.04</v>
      </c>
      <c r="I76" s="206">
        <f t="shared" si="7"/>
        <v>43.16</v>
      </c>
      <c r="J76" s="207"/>
      <c r="K76" s="207"/>
      <c r="L76" s="206"/>
      <c r="M76" s="207"/>
      <c r="N76" s="207"/>
      <c r="O76" s="207"/>
      <c r="P76" s="207"/>
      <c r="Q76" s="207"/>
      <c r="R76" s="197"/>
      <c r="S76" s="207"/>
      <c r="T76" s="207"/>
      <c r="U76" s="207"/>
      <c r="V76" s="207"/>
      <c r="W76" s="207"/>
      <c r="X76" s="207"/>
      <c r="Y76" s="207"/>
      <c r="Z76" s="207"/>
      <c r="AA76" s="207"/>
    </row>
    <row r="77" spans="1:27" ht="11.25" customHeight="1">
      <c r="A77" s="203"/>
      <c r="B77" s="204">
        <v>92116</v>
      </c>
      <c r="C77" s="205" t="s">
        <v>164</v>
      </c>
      <c r="D77" s="206">
        <v>40000</v>
      </c>
      <c r="E77" s="206">
        <v>21000</v>
      </c>
      <c r="F77" s="206">
        <f t="shared" si="5"/>
        <v>52.5</v>
      </c>
      <c r="G77" s="206">
        <v>40000</v>
      </c>
      <c r="H77" s="206">
        <v>21000</v>
      </c>
      <c r="I77" s="206">
        <f t="shared" si="7"/>
        <v>52.5</v>
      </c>
      <c r="J77" s="206"/>
      <c r="K77" s="206"/>
      <c r="L77" s="206"/>
      <c r="M77" s="207"/>
      <c r="N77" s="207"/>
      <c r="O77" s="206"/>
      <c r="P77" s="207">
        <v>40000</v>
      </c>
      <c r="Q77" s="207">
        <v>21000</v>
      </c>
      <c r="R77" s="206">
        <f>ROUND((Q77/P77)*100,2)</f>
        <v>52.5</v>
      </c>
      <c r="S77" s="207"/>
      <c r="T77" s="207"/>
      <c r="U77" s="207"/>
      <c r="V77" s="207"/>
      <c r="W77" s="207"/>
      <c r="X77" s="207"/>
      <c r="Y77" s="206"/>
      <c r="Z77" s="206"/>
      <c r="AA77" s="206"/>
    </row>
    <row r="78" spans="1:27" ht="14.25" customHeight="1" hidden="1">
      <c r="A78" s="203"/>
      <c r="B78" s="204">
        <v>92195</v>
      </c>
      <c r="C78" s="205" t="s">
        <v>109</v>
      </c>
      <c r="D78" s="206">
        <v>0</v>
      </c>
      <c r="E78" s="207">
        <v>0</v>
      </c>
      <c r="F78" s="206">
        <v>0</v>
      </c>
      <c r="G78" s="207">
        <v>0</v>
      </c>
      <c r="H78" s="207">
        <v>0</v>
      </c>
      <c r="I78" s="206">
        <v>0</v>
      </c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206"/>
      <c r="Z78" s="207"/>
      <c r="AA78" s="206"/>
    </row>
    <row r="79" spans="1:27" s="198" customFormat="1" ht="12.75" customHeight="1">
      <c r="A79" s="199">
        <v>926</v>
      </c>
      <c r="B79" s="200"/>
      <c r="C79" s="201" t="s">
        <v>165</v>
      </c>
      <c r="D79" s="197">
        <f>SUM(D80:D80)</f>
        <v>15500</v>
      </c>
      <c r="E79" s="197">
        <f>SUM(E80:E80)</f>
        <v>7382.82</v>
      </c>
      <c r="F79" s="197">
        <f>ROUND((E79/D79)*100,2)</f>
        <v>47.63</v>
      </c>
      <c r="G79" s="197">
        <f>SUM(G80:G80)</f>
        <v>15500</v>
      </c>
      <c r="H79" s="197">
        <f>SUM(H80:H80)</f>
        <v>7382.82</v>
      </c>
      <c r="I79" s="197">
        <f>ROUND((H79/G79)*100,2)</f>
        <v>47.63</v>
      </c>
      <c r="J79" s="202"/>
      <c r="K79" s="202"/>
      <c r="L79" s="202"/>
      <c r="M79" s="197"/>
      <c r="N79" s="197"/>
      <c r="O79" s="197"/>
      <c r="P79" s="197">
        <f>SUM(P80:P80)</f>
        <v>8000</v>
      </c>
      <c r="Q79" s="197">
        <f>SUM(Q80:Q80)</f>
        <v>0</v>
      </c>
      <c r="R79" s="197">
        <f>ROUND((Q79/P79)*100,2)</f>
        <v>0</v>
      </c>
      <c r="S79" s="202"/>
      <c r="T79" s="202"/>
      <c r="U79" s="202"/>
      <c r="V79" s="202"/>
      <c r="W79" s="202"/>
      <c r="X79" s="202"/>
      <c r="Y79" s="202"/>
      <c r="Z79" s="202"/>
      <c r="AA79" s="202"/>
    </row>
    <row r="80" spans="1:27" ht="16.5">
      <c r="A80" s="203"/>
      <c r="B80" s="204">
        <v>92605</v>
      </c>
      <c r="C80" s="205" t="s">
        <v>335</v>
      </c>
      <c r="D80" s="206">
        <v>15500</v>
      </c>
      <c r="E80" s="206">
        <v>7382.82</v>
      </c>
      <c r="F80" s="206">
        <f>ROUND((E80/D80)*100,2)</f>
        <v>47.63</v>
      </c>
      <c r="G80" s="206">
        <v>15500</v>
      </c>
      <c r="H80" s="206">
        <v>7382.82</v>
      </c>
      <c r="I80" s="206">
        <f>ROUND((H80/G80)*100,2)</f>
        <v>47.63</v>
      </c>
      <c r="J80" s="207"/>
      <c r="K80" s="207"/>
      <c r="L80" s="207"/>
      <c r="M80" s="206"/>
      <c r="N80" s="206"/>
      <c r="O80" s="206"/>
      <c r="P80" s="207">
        <v>8000</v>
      </c>
      <c r="Q80" s="207">
        <v>0</v>
      </c>
      <c r="R80" s="206">
        <f>ROUND((Q80/P80)*100,2)</f>
        <v>0</v>
      </c>
      <c r="S80" s="207"/>
      <c r="T80" s="207"/>
      <c r="U80" s="207"/>
      <c r="V80" s="207"/>
      <c r="W80" s="207"/>
      <c r="X80" s="207"/>
      <c r="Y80" s="207"/>
      <c r="Z80" s="207"/>
      <c r="AA80" s="207"/>
    </row>
    <row r="81" spans="1:27" s="226" customFormat="1" ht="9.75">
      <c r="A81" s="385" t="s">
        <v>302</v>
      </c>
      <c r="B81" s="386"/>
      <c r="C81" s="387"/>
      <c r="D81" s="283">
        <f>SUM(D9,D13,D15,D18,D20,D23,D29,D31,D34,D36,D38,D40,D48,D52,D62,D64,D68,D74,D79)</f>
        <v>10737532</v>
      </c>
      <c r="E81" s="283">
        <f>SUM(E9,E13,E15,E18,E20,E23,E29,E31,E34,E36,E38,E40,E48,E52,E62,E64,E68,E74,E79)</f>
        <v>5052816.290000001</v>
      </c>
      <c r="F81" s="197">
        <f>ROUND((E81/D81)*100,2)</f>
        <v>47.06</v>
      </c>
      <c r="G81" s="283">
        <f>SUM(G9,G13,G15,G18,G20,G23,G29,G31,G34,G36,G38,G40,G48,G52,G62,G64,G68,G74,G79)</f>
        <v>10262732</v>
      </c>
      <c r="H81" s="283">
        <f>SUM(H9,H13,H15,H18,H20,H23,H29,H31,H34,H36,H38,H40,H48,H52,H62,H64,H68,H74,H79)</f>
        <v>4859660.290000001</v>
      </c>
      <c r="I81" s="197">
        <f>ROUND((H81/G81)*100,2)</f>
        <v>47.35</v>
      </c>
      <c r="J81" s="283">
        <f>SUM(J9,J13,J15,J18,J20,J23,J29,J31,J34,J36,J38,J40,J48,J52,J62,J64,J68,J74,J79)</f>
        <v>3807231</v>
      </c>
      <c r="K81" s="283">
        <f>SUM(K9,K13,K15,K18,K20,K23,K29,K31,K34,K36,K38,K40,K48,K52,K62,K64,K68,K74,K79)</f>
        <v>2007144.3099999998</v>
      </c>
      <c r="L81" s="197">
        <f>ROUND((K81/J81)*100,2)</f>
        <v>52.72</v>
      </c>
      <c r="M81" s="283">
        <f>SUM(M9,M13,M15,M18,M20,M23,M29,M31,M34,M36,M38,M40,M48,M52,M62,M64,M68,M74,M79)</f>
        <v>834025</v>
      </c>
      <c r="N81" s="283">
        <f>SUM(N9,N13,N15,N18,N20,N23,N29,N31,N34,N36,N38,N40,N48,N52,N62,N64,N68,N74,N79)</f>
        <v>421209.67</v>
      </c>
      <c r="O81" s="197">
        <f>ROUND((N81/M81)*100,2)</f>
        <v>50.5</v>
      </c>
      <c r="P81" s="283">
        <f>SUM(P9,P13,P15,P18,P20,P23,P29,P31,P34,P36,P38,P40,P48,P52,P62,P64,P68,P74,P79)</f>
        <v>128000</v>
      </c>
      <c r="Q81" s="283">
        <f>SUM(Q9,Q13,Q15,Q18,Q20,Q23,Q29,Q31,Q34,Q36,Q38,Q40,Q48,Q52,Q62,Q64,Q68,Q74,Q79)</f>
        <v>65500</v>
      </c>
      <c r="R81" s="197">
        <f>ROUND((Q81/P81)*100,2)</f>
        <v>51.17</v>
      </c>
      <c r="S81" s="283">
        <f>SUM(S9,S13,S15,S18,S20,S23,S29,S31,S34,S36,S38,S40,S48,S52,S62,S64,S68,S74,S79)</f>
        <v>40000</v>
      </c>
      <c r="T81" s="283">
        <f>SUM(T9,T13,T15,T18,T20,T23,T29,T31,T34,T36,T38,T40,T48,T52,T62,T64,T68,T74,T79)</f>
        <v>11914.07</v>
      </c>
      <c r="U81" s="197">
        <f>ROUND((T81/S81)*100,2)</f>
        <v>29.79</v>
      </c>
      <c r="V81" s="283">
        <f>SUM(V9,V13,V15,V18,V20,V23,V29,V31,V34,V36,V38,V40,V48,V52,V62,V64,V68,V74,V79)</f>
        <v>0</v>
      </c>
      <c r="W81" s="283">
        <f>SUM(W9,W13,W15,W18,W20,W23,W29,W31,W34,W36,W38,W40,W48,W52,W62,W64,W68,W74,W79)</f>
        <v>0</v>
      </c>
      <c r="X81" s="197">
        <v>0</v>
      </c>
      <c r="Y81" s="283">
        <f>SUM(Y9,Y13,Y15,Y18,Y20,Y23,Y29,Y31,Y34,Y36,Y38,Y40,Y48,Y52,Y62,Y64,Y68,Y74,Y79)</f>
        <v>474800</v>
      </c>
      <c r="Z81" s="283">
        <f>SUM(Z9,Z13,Z15,Z18,Z20,Z23,Z29,Z31,Z34,Z36,Z38,Z40,Z48,Z52,Z62,Z64,Z68,Z74,Z79)</f>
        <v>193156</v>
      </c>
      <c r="AA81" s="197">
        <f>ROUND((Z81/Y81)*100,2)</f>
        <v>40.68</v>
      </c>
    </row>
    <row r="83" ht="8.25">
      <c r="R83" s="230" t="s">
        <v>325</v>
      </c>
    </row>
    <row r="84" ht="8.25">
      <c r="N84" s="230" t="s">
        <v>325</v>
      </c>
    </row>
    <row r="85" spans="16:19" ht="8.25">
      <c r="P85" s="230" t="s">
        <v>325</v>
      </c>
      <c r="S85" s="230" t="s">
        <v>325</v>
      </c>
    </row>
    <row r="101" ht="7.5" customHeight="1"/>
    <row r="102" ht="11.25" customHeight="1"/>
    <row r="103" ht="2.25" customHeight="1"/>
    <row r="104" ht="4.5" customHeight="1"/>
  </sheetData>
  <mergeCells count="15">
    <mergeCell ref="D3:AA3"/>
    <mergeCell ref="P6:R6"/>
    <mergeCell ref="A81:C81"/>
    <mergeCell ref="A3:A7"/>
    <mergeCell ref="C3:C7"/>
    <mergeCell ref="B3:B7"/>
    <mergeCell ref="Y4:AA6"/>
    <mergeCell ref="D4:F6"/>
    <mergeCell ref="V6:X6"/>
    <mergeCell ref="G4:X4"/>
    <mergeCell ref="G5:I6"/>
    <mergeCell ref="S6:U6"/>
    <mergeCell ref="J6:L6"/>
    <mergeCell ref="M6:O6"/>
    <mergeCell ref="J5:X5"/>
  </mergeCells>
  <printOptions/>
  <pageMargins left="0.1968503937007874" right="0" top="0.984251968503937" bottom="0.5511811023622047" header="0.3937007874015748" footer="0.2362204724409449"/>
  <pageSetup horizontalDpi="600" verticalDpi="600" orientation="landscape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W173"/>
  <sheetViews>
    <sheetView zoomScale="150" zoomScaleNormal="150" workbookViewId="0" topLeftCell="A1">
      <selection activeCell="T50" sqref="T50"/>
    </sheetView>
  </sheetViews>
  <sheetFormatPr defaultColWidth="9.00390625" defaultRowHeight="12.75"/>
  <cols>
    <col min="1" max="1" width="5.75390625" style="66" customWidth="1"/>
    <col min="2" max="2" width="6.00390625" style="67" customWidth="1"/>
    <col min="3" max="3" width="8.875" style="68" customWidth="1"/>
    <col min="4" max="4" width="6.125" style="69" hidden="1" customWidth="1"/>
    <col min="5" max="5" width="26.375" style="70" customWidth="1"/>
    <col min="6" max="6" width="12.125" style="71" hidden="1" customWidth="1"/>
    <col min="7" max="7" width="9.625" style="71" hidden="1" customWidth="1"/>
    <col min="8" max="8" width="10.625" style="71" hidden="1" customWidth="1"/>
    <col min="9" max="9" width="11.00390625" style="71" hidden="1" customWidth="1"/>
    <col min="10" max="10" width="10.875" style="71" hidden="1" customWidth="1"/>
    <col min="11" max="11" width="10.75390625" style="72" hidden="1" customWidth="1"/>
    <col min="12" max="12" width="8.375" style="71" hidden="1" customWidth="1"/>
    <col min="13" max="16" width="9.875" style="71" hidden="1" customWidth="1"/>
    <col min="17" max="17" width="11.375" style="73" customWidth="1"/>
    <col min="18" max="18" width="11.875" style="71" customWidth="1"/>
    <col min="19" max="19" width="11.00390625" style="74" customWidth="1"/>
    <col min="20" max="16384" width="9.125" style="75" customWidth="1"/>
  </cols>
  <sheetData>
    <row r="1" ht="9.75">
      <c r="R1" s="309" t="s">
        <v>176</v>
      </c>
    </row>
    <row r="2" spans="1:75" s="40" customFormat="1" ht="18" customHeight="1">
      <c r="A2" s="76"/>
      <c r="B2" s="77"/>
      <c r="C2" s="78"/>
      <c r="D2" s="79"/>
      <c r="E2" s="409" t="s">
        <v>203</v>
      </c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</row>
    <row r="3" spans="1:75" s="83" customFormat="1" ht="46.5" customHeight="1">
      <c r="A3" s="415" t="s">
        <v>204</v>
      </c>
      <c r="B3" s="416" t="s">
        <v>40</v>
      </c>
      <c r="C3" s="417" t="s">
        <v>205</v>
      </c>
      <c r="D3" s="80"/>
      <c r="E3" s="418" t="s">
        <v>5</v>
      </c>
      <c r="F3" s="81"/>
      <c r="G3" s="81"/>
      <c r="H3" s="81"/>
      <c r="I3" s="81"/>
      <c r="J3" s="81"/>
      <c r="K3" s="82"/>
      <c r="L3" s="81"/>
      <c r="M3" s="81"/>
      <c r="N3" s="81"/>
      <c r="O3" s="81"/>
      <c r="P3" s="81"/>
      <c r="Q3" s="413" t="s">
        <v>206</v>
      </c>
      <c r="R3" s="414" t="s">
        <v>207</v>
      </c>
      <c r="S3" s="408" t="s">
        <v>208</v>
      </c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</row>
    <row r="4" spans="1:75" s="87" customFormat="1" ht="15.75" customHeight="1">
      <c r="A4" s="415"/>
      <c r="B4" s="416"/>
      <c r="C4" s="417"/>
      <c r="D4" s="84" t="s">
        <v>209</v>
      </c>
      <c r="E4" s="418"/>
      <c r="F4" s="85" t="s">
        <v>210</v>
      </c>
      <c r="G4" s="85" t="s">
        <v>211</v>
      </c>
      <c r="H4" s="85" t="s">
        <v>212</v>
      </c>
      <c r="I4" s="85" t="s">
        <v>213</v>
      </c>
      <c r="J4" s="85" t="s">
        <v>214</v>
      </c>
      <c r="K4" s="86" t="s">
        <v>215</v>
      </c>
      <c r="L4" s="86" t="s">
        <v>216</v>
      </c>
      <c r="M4" s="85" t="s">
        <v>217</v>
      </c>
      <c r="N4" s="85" t="s">
        <v>218</v>
      </c>
      <c r="O4" s="85" t="s">
        <v>219</v>
      </c>
      <c r="P4" s="85" t="s">
        <v>220</v>
      </c>
      <c r="Q4" s="413"/>
      <c r="R4" s="414"/>
      <c r="S4" s="408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</row>
    <row r="5" spans="1:19" s="70" customFormat="1" ht="15.75" customHeight="1">
      <c r="A5" s="419" t="s">
        <v>221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1"/>
    </row>
    <row r="6" spans="1:19" s="70" customFormat="1" ht="9.75">
      <c r="A6" s="422"/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4"/>
    </row>
    <row r="7" spans="1:19" s="70" customFormat="1" ht="9.75">
      <c r="A7" s="88">
        <v>20</v>
      </c>
      <c r="B7" s="89"/>
      <c r="C7" s="89"/>
      <c r="D7" s="90"/>
      <c r="E7" s="91" t="s">
        <v>105</v>
      </c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3">
        <f>SUM(Q8,)</f>
        <v>270</v>
      </c>
      <c r="R7" s="93">
        <f>SUM(R8)</f>
        <v>205.15</v>
      </c>
      <c r="S7" s="94">
        <f>ROUND((R7/Q7)*100,2)</f>
        <v>75.98</v>
      </c>
    </row>
    <row r="8" spans="1:19" s="70" customFormat="1" ht="9.75">
      <c r="A8" s="95"/>
      <c r="B8" s="96">
        <v>2001</v>
      </c>
      <c r="C8" s="89"/>
      <c r="D8" s="90"/>
      <c r="E8" s="97" t="s">
        <v>106</v>
      </c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3">
        <f>SUM(Q9,)</f>
        <v>270</v>
      </c>
      <c r="R8" s="98">
        <f>SUM(R9)</f>
        <v>205.15</v>
      </c>
      <c r="S8" s="94">
        <f>ROUND((R8/Q8)*100,2)</f>
        <v>75.98</v>
      </c>
    </row>
    <row r="9" spans="1:19" s="102" customFormat="1" ht="60" customHeight="1">
      <c r="A9" s="95"/>
      <c r="B9" s="89"/>
      <c r="C9" s="89">
        <v>750</v>
      </c>
      <c r="D9" s="90"/>
      <c r="E9" s="99" t="s">
        <v>135</v>
      </c>
      <c r="F9" s="92">
        <v>140000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100">
        <v>270</v>
      </c>
      <c r="R9" s="100">
        <v>205.15</v>
      </c>
      <c r="S9" s="316">
        <f>ROUND((R9/Q9)*100,2)</f>
        <v>75.98</v>
      </c>
    </row>
    <row r="10" spans="1:19" s="106" customFormat="1" ht="18.75">
      <c r="A10" s="103">
        <v>400</v>
      </c>
      <c r="B10" s="104"/>
      <c r="C10" s="104"/>
      <c r="D10" s="105"/>
      <c r="E10" s="91" t="s">
        <v>107</v>
      </c>
      <c r="F10" s="93" t="e">
        <f>SUM(F11,#REF!)</f>
        <v>#REF!</v>
      </c>
      <c r="G10" s="93" t="e">
        <f>SUM(G11,#REF!)</f>
        <v>#REF!</v>
      </c>
      <c r="H10" s="93" t="e">
        <f>SUM(H11,#REF!)</f>
        <v>#REF!</v>
      </c>
      <c r="I10" s="93" t="e">
        <f>SUM(I11,#REF!)</f>
        <v>#REF!</v>
      </c>
      <c r="J10" s="93" t="e">
        <f>SUM(J11,#REF!)</f>
        <v>#REF!</v>
      </c>
      <c r="K10" s="93" t="e">
        <f>SUM(K11,#REF!)</f>
        <v>#REF!</v>
      </c>
      <c r="L10" s="93" t="e">
        <f>SUM(L11,#REF!)</f>
        <v>#REF!</v>
      </c>
      <c r="M10" s="93" t="e">
        <f>SUM(M11,#REF!)</f>
        <v>#REF!</v>
      </c>
      <c r="N10" s="93" t="e">
        <f>SUM(N11,#REF!)</f>
        <v>#REF!</v>
      </c>
      <c r="O10" s="93" t="e">
        <f>SUM(O11,#REF!)</f>
        <v>#REF!</v>
      </c>
      <c r="P10" s="93" t="e">
        <f>SUM(P11,#REF!)</f>
        <v>#REF!</v>
      </c>
      <c r="Q10" s="93">
        <v>0</v>
      </c>
      <c r="R10" s="93">
        <f>SUM(R11)</f>
        <v>108.98</v>
      </c>
      <c r="S10" s="94">
        <v>0</v>
      </c>
    </row>
    <row r="11" spans="1:19" s="110" customFormat="1" ht="9" customHeight="1">
      <c r="A11" s="95"/>
      <c r="B11" s="107">
        <v>40002</v>
      </c>
      <c r="C11" s="107"/>
      <c r="D11" s="108"/>
      <c r="E11" s="109" t="s">
        <v>108</v>
      </c>
      <c r="F11" s="98">
        <f aca="true" t="shared" si="0" ref="F11:R11">SUM(F12:F12)</f>
        <v>140000</v>
      </c>
      <c r="G11" s="98">
        <f t="shared" si="0"/>
        <v>0</v>
      </c>
      <c r="H11" s="98">
        <f t="shared" si="0"/>
        <v>0</v>
      </c>
      <c r="I11" s="98">
        <f t="shared" si="0"/>
        <v>0</v>
      </c>
      <c r="J11" s="98">
        <f t="shared" si="0"/>
        <v>0</v>
      </c>
      <c r="K11" s="98">
        <f t="shared" si="0"/>
        <v>0</v>
      </c>
      <c r="L11" s="98">
        <f t="shared" si="0"/>
        <v>0</v>
      </c>
      <c r="M11" s="98">
        <f t="shared" si="0"/>
        <v>0</v>
      </c>
      <c r="N11" s="98">
        <f t="shared" si="0"/>
        <v>0</v>
      </c>
      <c r="O11" s="98">
        <f t="shared" si="0"/>
        <v>0</v>
      </c>
      <c r="P11" s="98">
        <f t="shared" si="0"/>
        <v>0</v>
      </c>
      <c r="Q11" s="93">
        <f t="shared" si="0"/>
        <v>0</v>
      </c>
      <c r="R11" s="98">
        <f t="shared" si="0"/>
        <v>108.98</v>
      </c>
      <c r="S11" s="94">
        <v>0</v>
      </c>
    </row>
    <row r="12" spans="1:19" s="102" customFormat="1" ht="9.75">
      <c r="A12" s="95"/>
      <c r="B12" s="89"/>
      <c r="C12" s="89">
        <v>830</v>
      </c>
      <c r="D12" s="90"/>
      <c r="E12" s="99" t="s">
        <v>172</v>
      </c>
      <c r="F12" s="92">
        <v>140000</v>
      </c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100">
        <v>0</v>
      </c>
      <c r="R12" s="100">
        <v>108.98</v>
      </c>
      <c r="S12" s="101">
        <v>0</v>
      </c>
    </row>
    <row r="13" spans="1:19" s="106" customFormat="1" ht="9.75">
      <c r="A13" s="103">
        <v>700</v>
      </c>
      <c r="B13" s="104"/>
      <c r="C13" s="104"/>
      <c r="D13" s="105"/>
      <c r="E13" s="91" t="s">
        <v>110</v>
      </c>
      <c r="F13" s="93">
        <f aca="true" t="shared" si="1" ref="F13:R13">SUM(F14,F19)</f>
        <v>77800</v>
      </c>
      <c r="G13" s="93">
        <f t="shared" si="1"/>
        <v>0</v>
      </c>
      <c r="H13" s="93">
        <f t="shared" si="1"/>
        <v>0</v>
      </c>
      <c r="I13" s="93">
        <f t="shared" si="1"/>
        <v>0</v>
      </c>
      <c r="J13" s="93">
        <f t="shared" si="1"/>
        <v>0</v>
      </c>
      <c r="K13" s="93">
        <f t="shared" si="1"/>
        <v>0</v>
      </c>
      <c r="L13" s="93">
        <f t="shared" si="1"/>
        <v>0</v>
      </c>
      <c r="M13" s="93">
        <f t="shared" si="1"/>
        <v>0</v>
      </c>
      <c r="N13" s="93">
        <f t="shared" si="1"/>
        <v>0</v>
      </c>
      <c r="O13" s="93">
        <f t="shared" si="1"/>
        <v>0</v>
      </c>
      <c r="P13" s="93">
        <f t="shared" si="1"/>
        <v>2100</v>
      </c>
      <c r="Q13" s="93">
        <f t="shared" si="1"/>
        <v>45759</v>
      </c>
      <c r="R13" s="93">
        <f t="shared" si="1"/>
        <v>18950.81</v>
      </c>
      <c r="S13" s="94">
        <f aca="true" t="shared" si="2" ref="S13:S18">ROUND((R13/Q13)*100,2)</f>
        <v>41.41</v>
      </c>
    </row>
    <row r="14" spans="1:19" s="110" customFormat="1" ht="18">
      <c r="A14" s="95"/>
      <c r="B14" s="107">
        <v>70005</v>
      </c>
      <c r="C14" s="107"/>
      <c r="D14" s="108"/>
      <c r="E14" s="109" t="s">
        <v>111</v>
      </c>
      <c r="F14" s="98">
        <f aca="true" t="shared" si="3" ref="F14:R14">SUM(F15:F18)</f>
        <v>37800</v>
      </c>
      <c r="G14" s="98">
        <f t="shared" si="3"/>
        <v>0</v>
      </c>
      <c r="H14" s="98">
        <f t="shared" si="3"/>
        <v>0</v>
      </c>
      <c r="I14" s="98">
        <f t="shared" si="3"/>
        <v>0</v>
      </c>
      <c r="J14" s="98">
        <f t="shared" si="3"/>
        <v>0</v>
      </c>
      <c r="K14" s="98">
        <f t="shared" si="3"/>
        <v>0</v>
      </c>
      <c r="L14" s="98">
        <f t="shared" si="3"/>
        <v>0</v>
      </c>
      <c r="M14" s="98">
        <f t="shared" si="3"/>
        <v>0</v>
      </c>
      <c r="N14" s="98">
        <f t="shared" si="3"/>
        <v>0</v>
      </c>
      <c r="O14" s="98">
        <f t="shared" si="3"/>
        <v>0</v>
      </c>
      <c r="P14" s="98">
        <f t="shared" si="3"/>
        <v>0</v>
      </c>
      <c r="Q14" s="93">
        <f t="shared" si="3"/>
        <v>45759</v>
      </c>
      <c r="R14" s="93">
        <f t="shared" si="3"/>
        <v>18617.140000000003</v>
      </c>
      <c r="S14" s="94">
        <f t="shared" si="2"/>
        <v>40.69</v>
      </c>
    </row>
    <row r="15" spans="1:19" s="102" customFormat="1" ht="21.75" customHeight="1">
      <c r="A15" s="95"/>
      <c r="B15" s="89"/>
      <c r="C15" s="89">
        <v>470</v>
      </c>
      <c r="D15" s="90"/>
      <c r="E15" s="99" t="s">
        <v>222</v>
      </c>
      <c r="F15" s="92">
        <v>2800</v>
      </c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100">
        <v>9</v>
      </c>
      <c r="R15" s="100">
        <v>-1.94</v>
      </c>
      <c r="S15" s="101">
        <f t="shared" si="2"/>
        <v>-21.56</v>
      </c>
    </row>
    <row r="16" spans="1:19" s="102" customFormat="1" ht="58.5" customHeight="1">
      <c r="A16" s="95"/>
      <c r="B16" s="89"/>
      <c r="C16" s="89">
        <v>750</v>
      </c>
      <c r="D16" s="90"/>
      <c r="E16" s="99" t="s">
        <v>223</v>
      </c>
      <c r="F16" s="92">
        <v>35000</v>
      </c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100">
        <v>30700</v>
      </c>
      <c r="R16" s="100">
        <v>18619.08</v>
      </c>
      <c r="S16" s="101">
        <f t="shared" si="2"/>
        <v>60.65</v>
      </c>
    </row>
    <row r="17" spans="1:19" s="102" customFormat="1" ht="19.5">
      <c r="A17" s="95"/>
      <c r="B17" s="89"/>
      <c r="C17" s="89">
        <v>870</v>
      </c>
      <c r="D17" s="90"/>
      <c r="E17" s="99" t="s">
        <v>224</v>
      </c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100">
        <v>15000</v>
      </c>
      <c r="R17" s="100">
        <v>0</v>
      </c>
      <c r="S17" s="101">
        <f t="shared" si="2"/>
        <v>0</v>
      </c>
    </row>
    <row r="18" spans="1:19" s="102" customFormat="1" ht="19.5">
      <c r="A18" s="95"/>
      <c r="B18" s="89"/>
      <c r="C18" s="89">
        <v>910</v>
      </c>
      <c r="D18" s="90"/>
      <c r="E18" s="99" t="s">
        <v>225</v>
      </c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100">
        <v>50</v>
      </c>
      <c r="R18" s="100">
        <v>0</v>
      </c>
      <c r="S18" s="101">
        <f t="shared" si="2"/>
        <v>0</v>
      </c>
    </row>
    <row r="19" spans="1:19" s="110" customFormat="1" ht="9">
      <c r="A19" s="95"/>
      <c r="B19" s="107">
        <v>70095</v>
      </c>
      <c r="C19" s="107"/>
      <c r="D19" s="108"/>
      <c r="E19" s="109" t="s">
        <v>226</v>
      </c>
      <c r="F19" s="98">
        <f aca="true" t="shared" si="4" ref="F19:R19">SUM(F20:F21)</f>
        <v>40000</v>
      </c>
      <c r="G19" s="98">
        <f t="shared" si="4"/>
        <v>0</v>
      </c>
      <c r="H19" s="98">
        <f t="shared" si="4"/>
        <v>0</v>
      </c>
      <c r="I19" s="98">
        <f t="shared" si="4"/>
        <v>0</v>
      </c>
      <c r="J19" s="98">
        <f t="shared" si="4"/>
        <v>0</v>
      </c>
      <c r="K19" s="98">
        <f t="shared" si="4"/>
        <v>0</v>
      </c>
      <c r="L19" s="98">
        <f t="shared" si="4"/>
        <v>0</v>
      </c>
      <c r="M19" s="98">
        <f t="shared" si="4"/>
        <v>0</v>
      </c>
      <c r="N19" s="98">
        <f t="shared" si="4"/>
        <v>0</v>
      </c>
      <c r="O19" s="98">
        <f t="shared" si="4"/>
        <v>0</v>
      </c>
      <c r="P19" s="98">
        <f t="shared" si="4"/>
        <v>2100</v>
      </c>
      <c r="Q19" s="98">
        <f t="shared" si="4"/>
        <v>0</v>
      </c>
      <c r="R19" s="98">
        <f t="shared" si="4"/>
        <v>333.67</v>
      </c>
      <c r="S19" s="94">
        <v>0</v>
      </c>
    </row>
    <row r="20" spans="1:19" s="102" customFormat="1" ht="18.75" customHeight="1">
      <c r="A20" s="95"/>
      <c r="B20" s="89"/>
      <c r="C20" s="89">
        <v>690</v>
      </c>
      <c r="D20" s="90"/>
      <c r="E20" s="99" t="s">
        <v>227</v>
      </c>
      <c r="F20" s="92">
        <v>40000</v>
      </c>
      <c r="G20" s="92"/>
      <c r="H20" s="92"/>
      <c r="I20" s="92"/>
      <c r="J20" s="92"/>
      <c r="K20" s="92"/>
      <c r="L20" s="92"/>
      <c r="M20" s="92"/>
      <c r="N20" s="92"/>
      <c r="O20" s="92"/>
      <c r="P20" s="92">
        <v>2000</v>
      </c>
      <c r="Q20" s="100">
        <v>0</v>
      </c>
      <c r="R20" s="100">
        <v>307.67</v>
      </c>
      <c r="S20" s="316">
        <v>0</v>
      </c>
    </row>
    <row r="21" spans="1:19" s="102" customFormat="1" ht="19.5">
      <c r="A21" s="95"/>
      <c r="B21" s="89"/>
      <c r="C21" s="89">
        <v>910</v>
      </c>
      <c r="D21" s="90"/>
      <c r="E21" s="99" t="s">
        <v>136</v>
      </c>
      <c r="F21" s="92">
        <v>0</v>
      </c>
      <c r="G21" s="92"/>
      <c r="H21" s="92"/>
      <c r="I21" s="92"/>
      <c r="J21" s="92"/>
      <c r="K21" s="92"/>
      <c r="L21" s="92"/>
      <c r="M21" s="92"/>
      <c r="N21" s="92"/>
      <c r="O21" s="92"/>
      <c r="P21" s="92">
        <v>100</v>
      </c>
      <c r="Q21" s="100">
        <v>0</v>
      </c>
      <c r="R21" s="100">
        <v>26</v>
      </c>
      <c r="S21" s="316">
        <v>0</v>
      </c>
    </row>
    <row r="22" spans="1:19" s="116" customFormat="1" ht="9">
      <c r="A22" s="111">
        <v>750</v>
      </c>
      <c r="B22" s="112"/>
      <c r="C22" s="112"/>
      <c r="D22" s="113"/>
      <c r="E22" s="114" t="s">
        <v>112</v>
      </c>
      <c r="F22" s="115" t="e">
        <f>SUM(#REF!)</f>
        <v>#REF!</v>
      </c>
      <c r="G22" s="115" t="e">
        <f>SUM(#REF!)</f>
        <v>#REF!</v>
      </c>
      <c r="H22" s="115" t="e">
        <f>SUM(#REF!)</f>
        <v>#REF!</v>
      </c>
      <c r="I22" s="115" t="e">
        <f>SUM(#REF!)</f>
        <v>#REF!</v>
      </c>
      <c r="J22" s="115" t="e">
        <f>SUM(#REF!)</f>
        <v>#REF!</v>
      </c>
      <c r="K22" s="115" t="e">
        <f>SUM(#REF!)</f>
        <v>#REF!</v>
      </c>
      <c r="L22" s="115" t="e">
        <f>SUM(#REF!)</f>
        <v>#REF!</v>
      </c>
      <c r="M22" s="115" t="e">
        <f>SUM(#REF!)</f>
        <v>#REF!</v>
      </c>
      <c r="N22" s="115" t="e">
        <f>SUM(#REF!)</f>
        <v>#REF!</v>
      </c>
      <c r="O22" s="115" t="e">
        <f>SUM(#REF!)</f>
        <v>#REF!</v>
      </c>
      <c r="P22" s="115" t="e">
        <f>SUM(#REF!)</f>
        <v>#REF!</v>
      </c>
      <c r="Q22" s="115">
        <f>SUM(Q23,Q25)</f>
        <v>2965</v>
      </c>
      <c r="R22" s="115">
        <f>SUM(R23,R25)</f>
        <v>22677.03</v>
      </c>
      <c r="S22" s="94">
        <f>ROUND((R22/Q22)*100,2)</f>
        <v>764.82</v>
      </c>
    </row>
    <row r="23" spans="1:19" s="110" customFormat="1" ht="9">
      <c r="A23" s="95"/>
      <c r="B23" s="107">
        <v>75011</v>
      </c>
      <c r="C23" s="107"/>
      <c r="D23" s="108"/>
      <c r="E23" s="109" t="s">
        <v>228</v>
      </c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>
        <f>SUM(Q24:Q24)</f>
        <v>965</v>
      </c>
      <c r="R23" s="98">
        <f>SUM(R24:R24)</f>
        <v>567.12</v>
      </c>
      <c r="S23" s="98">
        <f>SUM(S24:S24)</f>
        <v>58.77</v>
      </c>
    </row>
    <row r="24" spans="1:19" s="102" customFormat="1" ht="43.5" customHeight="1">
      <c r="A24" s="95"/>
      <c r="B24" s="89"/>
      <c r="C24" s="89">
        <v>2360</v>
      </c>
      <c r="D24" s="90"/>
      <c r="E24" s="99" t="s">
        <v>229</v>
      </c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100">
        <v>965</v>
      </c>
      <c r="R24" s="100">
        <v>567.12</v>
      </c>
      <c r="S24" s="316">
        <f aca="true" t="shared" si="5" ref="S24:S33">ROUND((R24/Q24)*100,2)</f>
        <v>58.77</v>
      </c>
    </row>
    <row r="25" spans="1:19" s="110" customFormat="1" ht="21.75" customHeight="1">
      <c r="A25" s="95"/>
      <c r="B25" s="107">
        <v>75023</v>
      </c>
      <c r="C25" s="107"/>
      <c r="D25" s="108"/>
      <c r="E25" s="109" t="s">
        <v>230</v>
      </c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>
        <f>SUM(Q26:Q26)</f>
        <v>2000</v>
      </c>
      <c r="R25" s="98">
        <f>SUM(R26:R26)</f>
        <v>22109.91</v>
      </c>
      <c r="S25" s="94">
        <f t="shared" si="5"/>
        <v>1105.5</v>
      </c>
    </row>
    <row r="26" spans="1:19" s="102" customFormat="1" ht="14.25" customHeight="1">
      <c r="A26" s="95"/>
      <c r="B26" s="89"/>
      <c r="C26" s="89">
        <v>970</v>
      </c>
      <c r="D26" s="90"/>
      <c r="E26" s="99" t="s">
        <v>177</v>
      </c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100">
        <v>2000</v>
      </c>
      <c r="R26" s="100">
        <v>22109.91</v>
      </c>
      <c r="S26" s="117">
        <f t="shared" si="5"/>
        <v>1105.5</v>
      </c>
    </row>
    <row r="27" spans="1:19" s="102" customFormat="1" ht="39.75" customHeight="1">
      <c r="A27" s="95">
        <v>756</v>
      </c>
      <c r="B27" s="89"/>
      <c r="C27" s="89"/>
      <c r="D27" s="90"/>
      <c r="E27" s="97" t="s">
        <v>231</v>
      </c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115">
        <f>SUM(Q30,Q36,Q46,Q50,Q28,)</f>
        <v>2163193</v>
      </c>
      <c r="R27" s="115">
        <f>SUM(R30,R36,R46,R50,R28,)</f>
        <v>1136169.6300000001</v>
      </c>
      <c r="S27" s="94">
        <f t="shared" si="5"/>
        <v>52.52</v>
      </c>
    </row>
    <row r="28" spans="1:19" s="102" customFormat="1" ht="24" customHeight="1">
      <c r="A28" s="95"/>
      <c r="B28" s="118">
        <v>75601</v>
      </c>
      <c r="C28" s="89"/>
      <c r="D28" s="90"/>
      <c r="E28" s="97" t="s">
        <v>174</v>
      </c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8">
        <f>SUM(Q29)</f>
        <v>100</v>
      </c>
      <c r="R28" s="98">
        <f>SUM(R29)</f>
        <v>0</v>
      </c>
      <c r="S28" s="326">
        <f t="shared" si="5"/>
        <v>0</v>
      </c>
    </row>
    <row r="29" spans="1:19" s="102" customFormat="1" ht="31.5" customHeight="1">
      <c r="A29" s="95"/>
      <c r="B29" s="89"/>
      <c r="C29" s="89">
        <v>350</v>
      </c>
      <c r="D29" s="90"/>
      <c r="E29" s="99" t="s">
        <v>232</v>
      </c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100">
        <v>100</v>
      </c>
      <c r="R29" s="100">
        <v>0</v>
      </c>
      <c r="S29" s="101">
        <f t="shared" si="5"/>
        <v>0</v>
      </c>
    </row>
    <row r="30" spans="1:19" s="102" customFormat="1" ht="48.75" customHeight="1">
      <c r="A30" s="95"/>
      <c r="B30" s="118">
        <v>75615</v>
      </c>
      <c r="C30" s="89"/>
      <c r="D30" s="90"/>
      <c r="E30" s="97" t="s">
        <v>233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8">
        <f>SUM(Q31:Q35)</f>
        <v>459900</v>
      </c>
      <c r="R30" s="98">
        <f>SUM(R31:R35)</f>
        <v>237367.3</v>
      </c>
      <c r="S30" s="326">
        <f t="shared" si="5"/>
        <v>51.61</v>
      </c>
    </row>
    <row r="31" spans="1:19" s="102" customFormat="1" ht="12" customHeight="1">
      <c r="A31" s="95"/>
      <c r="B31" s="89"/>
      <c r="C31" s="89">
        <v>310</v>
      </c>
      <c r="D31" s="90"/>
      <c r="E31" s="99" t="s">
        <v>169</v>
      </c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100">
        <v>430000</v>
      </c>
      <c r="R31" s="100">
        <v>223296.3</v>
      </c>
      <c r="S31" s="101">
        <f t="shared" si="5"/>
        <v>51.93</v>
      </c>
    </row>
    <row r="32" spans="1:19" s="102" customFormat="1" ht="13.5" customHeight="1">
      <c r="A32" s="95"/>
      <c r="B32" s="89"/>
      <c r="C32" s="89">
        <v>320</v>
      </c>
      <c r="D32" s="90"/>
      <c r="E32" s="99" t="s">
        <v>234</v>
      </c>
      <c r="F32" s="92">
        <v>1300</v>
      </c>
      <c r="G32" s="92"/>
      <c r="H32" s="92"/>
      <c r="I32" s="92"/>
      <c r="J32" s="92"/>
      <c r="K32" s="92"/>
      <c r="L32" s="92"/>
      <c r="M32" s="98" t="e">
        <f>SUM(M33:M35)</f>
        <v>#REF!</v>
      </c>
      <c r="N32" s="92"/>
      <c r="O32" s="92"/>
      <c r="P32" s="92"/>
      <c r="Q32" s="100">
        <v>1500</v>
      </c>
      <c r="R32" s="100">
        <v>1065</v>
      </c>
      <c r="S32" s="101">
        <f t="shared" si="5"/>
        <v>71</v>
      </c>
    </row>
    <row r="33" spans="1:19" s="102" customFormat="1" ht="13.5" customHeight="1">
      <c r="A33" s="95"/>
      <c r="B33" s="89"/>
      <c r="C33" s="89">
        <v>330</v>
      </c>
      <c r="D33" s="90"/>
      <c r="E33" s="99" t="s">
        <v>235</v>
      </c>
      <c r="F33" s="92">
        <v>8800</v>
      </c>
      <c r="G33" s="92">
        <v>838</v>
      </c>
      <c r="H33" s="92"/>
      <c r="I33" s="92"/>
      <c r="J33" s="92"/>
      <c r="K33" s="92"/>
      <c r="L33" s="92"/>
      <c r="M33" s="98" t="e">
        <f>SUM(M35:M35)</f>
        <v>#REF!</v>
      </c>
      <c r="N33" s="92"/>
      <c r="O33" s="92"/>
      <c r="P33" s="92"/>
      <c r="Q33" s="100">
        <v>28000</v>
      </c>
      <c r="R33" s="100">
        <v>13006</v>
      </c>
      <c r="S33" s="101">
        <f t="shared" si="5"/>
        <v>46.45</v>
      </c>
    </row>
    <row r="34" spans="1:19" s="102" customFormat="1" ht="13.5" customHeight="1">
      <c r="A34" s="95"/>
      <c r="B34" s="89"/>
      <c r="C34" s="89">
        <v>500</v>
      </c>
      <c r="D34" s="90"/>
      <c r="E34" s="99" t="s">
        <v>173</v>
      </c>
      <c r="F34" s="92"/>
      <c r="G34" s="92"/>
      <c r="H34" s="92"/>
      <c r="I34" s="92"/>
      <c r="J34" s="92"/>
      <c r="K34" s="92"/>
      <c r="L34" s="92"/>
      <c r="M34" s="98"/>
      <c r="N34" s="92"/>
      <c r="O34" s="92"/>
      <c r="P34" s="92"/>
      <c r="Q34" s="100">
        <v>300</v>
      </c>
      <c r="R34" s="100">
        <v>0</v>
      </c>
      <c r="S34" s="101">
        <v>0</v>
      </c>
    </row>
    <row r="35" spans="1:19" s="102" customFormat="1" ht="24" customHeight="1">
      <c r="A35" s="95"/>
      <c r="B35" s="89"/>
      <c r="C35" s="89">
        <v>910</v>
      </c>
      <c r="D35" s="90"/>
      <c r="E35" s="99" t="s">
        <v>136</v>
      </c>
      <c r="F35" s="92">
        <v>0</v>
      </c>
      <c r="G35" s="92">
        <v>1209</v>
      </c>
      <c r="H35" s="92"/>
      <c r="I35" s="92"/>
      <c r="J35" s="92"/>
      <c r="K35" s="92"/>
      <c r="L35" s="92"/>
      <c r="M35" s="98" t="e">
        <f>SUM(#REF!)</f>
        <v>#REF!</v>
      </c>
      <c r="N35" s="92"/>
      <c r="O35" s="92"/>
      <c r="P35" s="92">
        <v>1000</v>
      </c>
      <c r="Q35" s="100">
        <v>100</v>
      </c>
      <c r="R35" s="100">
        <v>0</v>
      </c>
      <c r="S35" s="101">
        <f aca="true" t="shared" si="6" ref="S35:S64">ROUND((R35/Q35)*100,2)</f>
        <v>0</v>
      </c>
    </row>
    <row r="36" spans="1:19" s="102" customFormat="1" ht="49.5" customHeight="1">
      <c r="A36" s="95"/>
      <c r="B36" s="118">
        <v>75616</v>
      </c>
      <c r="C36" s="89"/>
      <c r="D36" s="90"/>
      <c r="E36" s="97" t="s">
        <v>236</v>
      </c>
      <c r="F36" s="92"/>
      <c r="G36" s="92"/>
      <c r="H36" s="92"/>
      <c r="I36" s="92"/>
      <c r="J36" s="92"/>
      <c r="K36" s="92"/>
      <c r="L36" s="92"/>
      <c r="M36" s="98"/>
      <c r="N36" s="92"/>
      <c r="O36" s="92"/>
      <c r="P36" s="92"/>
      <c r="Q36" s="98">
        <f>SUM(Q37:Q45)</f>
        <v>199200</v>
      </c>
      <c r="R36" s="98">
        <f>SUM(R37:R45)</f>
        <v>154771.53000000003</v>
      </c>
      <c r="S36" s="326">
        <f t="shared" si="6"/>
        <v>77.7</v>
      </c>
    </row>
    <row r="37" spans="1:19" s="102" customFormat="1" ht="9.75">
      <c r="A37" s="95"/>
      <c r="B37" s="118"/>
      <c r="C37" s="89">
        <v>310</v>
      </c>
      <c r="D37" s="90"/>
      <c r="E37" s="99" t="s">
        <v>169</v>
      </c>
      <c r="F37" s="92"/>
      <c r="G37" s="92"/>
      <c r="H37" s="92"/>
      <c r="I37" s="92"/>
      <c r="J37" s="92"/>
      <c r="K37" s="92"/>
      <c r="L37" s="92"/>
      <c r="M37" s="98"/>
      <c r="N37" s="92"/>
      <c r="O37" s="92"/>
      <c r="P37" s="92"/>
      <c r="Q37" s="100">
        <v>100000</v>
      </c>
      <c r="R37" s="100">
        <v>63801.05</v>
      </c>
      <c r="S37" s="101">
        <f t="shared" si="6"/>
        <v>63.8</v>
      </c>
    </row>
    <row r="38" spans="1:19" s="102" customFormat="1" ht="9.75">
      <c r="A38" s="95"/>
      <c r="B38" s="118"/>
      <c r="C38" s="89">
        <v>320</v>
      </c>
      <c r="D38" s="90"/>
      <c r="E38" s="99" t="s">
        <v>234</v>
      </c>
      <c r="F38" s="92"/>
      <c r="G38" s="92"/>
      <c r="H38" s="92"/>
      <c r="I38" s="92"/>
      <c r="J38" s="92"/>
      <c r="K38" s="92"/>
      <c r="L38" s="92"/>
      <c r="M38" s="98"/>
      <c r="N38" s="92"/>
      <c r="O38" s="92"/>
      <c r="P38" s="92"/>
      <c r="Q38" s="100">
        <v>60000</v>
      </c>
      <c r="R38" s="100">
        <v>58301.78</v>
      </c>
      <c r="S38" s="101">
        <f t="shared" si="6"/>
        <v>97.17</v>
      </c>
    </row>
    <row r="39" spans="1:19" s="102" customFormat="1" ht="9.75">
      <c r="A39" s="95"/>
      <c r="B39" s="118"/>
      <c r="C39" s="89">
        <v>330</v>
      </c>
      <c r="D39" s="90"/>
      <c r="E39" s="99" t="s">
        <v>237</v>
      </c>
      <c r="F39" s="92"/>
      <c r="G39" s="92"/>
      <c r="H39" s="92"/>
      <c r="I39" s="92"/>
      <c r="J39" s="92"/>
      <c r="K39" s="92"/>
      <c r="L39" s="92"/>
      <c r="M39" s="98"/>
      <c r="N39" s="92"/>
      <c r="O39" s="92"/>
      <c r="P39" s="92"/>
      <c r="Q39" s="100">
        <v>5000</v>
      </c>
      <c r="R39" s="100">
        <v>3065.5</v>
      </c>
      <c r="S39" s="101">
        <f t="shared" si="6"/>
        <v>61.31</v>
      </c>
    </row>
    <row r="40" spans="1:19" s="102" customFormat="1" ht="9.75">
      <c r="A40" s="95"/>
      <c r="B40" s="118"/>
      <c r="C40" s="89">
        <v>340</v>
      </c>
      <c r="D40" s="90"/>
      <c r="E40" s="99" t="s">
        <v>238</v>
      </c>
      <c r="F40" s="92"/>
      <c r="G40" s="92"/>
      <c r="H40" s="92"/>
      <c r="I40" s="92"/>
      <c r="J40" s="92"/>
      <c r="K40" s="92"/>
      <c r="L40" s="92"/>
      <c r="M40" s="98"/>
      <c r="N40" s="92"/>
      <c r="O40" s="92"/>
      <c r="P40" s="92"/>
      <c r="Q40" s="100">
        <v>9000</v>
      </c>
      <c r="R40" s="100">
        <v>7454</v>
      </c>
      <c r="S40" s="101">
        <f t="shared" si="6"/>
        <v>82.82</v>
      </c>
    </row>
    <row r="41" spans="1:19" s="102" customFormat="1" ht="9.75">
      <c r="A41" s="95"/>
      <c r="B41" s="118"/>
      <c r="C41" s="89">
        <v>360</v>
      </c>
      <c r="D41" s="90"/>
      <c r="E41" s="99" t="s">
        <v>239</v>
      </c>
      <c r="F41" s="92"/>
      <c r="G41" s="92"/>
      <c r="H41" s="92"/>
      <c r="I41" s="92"/>
      <c r="J41" s="92"/>
      <c r="K41" s="92"/>
      <c r="L41" s="92"/>
      <c r="M41" s="98"/>
      <c r="N41" s="92"/>
      <c r="O41" s="92"/>
      <c r="P41" s="92"/>
      <c r="Q41" s="100">
        <v>4000</v>
      </c>
      <c r="R41" s="100">
        <v>1093</v>
      </c>
      <c r="S41" s="101">
        <f t="shared" si="6"/>
        <v>27.33</v>
      </c>
    </row>
    <row r="42" spans="1:19" s="102" customFormat="1" ht="9.75">
      <c r="A42" s="95"/>
      <c r="B42" s="118"/>
      <c r="C42" s="89">
        <v>370</v>
      </c>
      <c r="D42" s="90"/>
      <c r="E42" s="99" t="s">
        <v>170</v>
      </c>
      <c r="F42" s="92"/>
      <c r="G42" s="92"/>
      <c r="H42" s="92"/>
      <c r="I42" s="92"/>
      <c r="J42" s="92"/>
      <c r="K42" s="92"/>
      <c r="L42" s="92"/>
      <c r="M42" s="98"/>
      <c r="N42" s="92"/>
      <c r="O42" s="92"/>
      <c r="P42" s="92"/>
      <c r="Q42" s="100">
        <v>100</v>
      </c>
      <c r="R42" s="100">
        <v>30</v>
      </c>
      <c r="S42" s="101">
        <f t="shared" si="6"/>
        <v>30</v>
      </c>
    </row>
    <row r="43" spans="1:19" s="102" customFormat="1" ht="9.75">
      <c r="A43" s="95"/>
      <c r="B43" s="118"/>
      <c r="C43" s="89">
        <v>430</v>
      </c>
      <c r="D43" s="90"/>
      <c r="E43" s="99" t="s">
        <v>240</v>
      </c>
      <c r="F43" s="92"/>
      <c r="G43" s="92"/>
      <c r="H43" s="92"/>
      <c r="I43" s="92"/>
      <c r="J43" s="92"/>
      <c r="K43" s="92"/>
      <c r="L43" s="92"/>
      <c r="M43" s="98"/>
      <c r="N43" s="92"/>
      <c r="O43" s="92"/>
      <c r="P43" s="92"/>
      <c r="Q43" s="100">
        <v>100</v>
      </c>
      <c r="R43" s="100">
        <v>0</v>
      </c>
      <c r="S43" s="101">
        <f t="shared" si="6"/>
        <v>0</v>
      </c>
    </row>
    <row r="44" spans="1:19" s="102" customFormat="1" ht="9.75">
      <c r="A44" s="95"/>
      <c r="B44" s="118"/>
      <c r="C44" s="89">
        <v>500</v>
      </c>
      <c r="D44" s="90"/>
      <c r="E44" s="99" t="s">
        <v>173</v>
      </c>
      <c r="F44" s="92"/>
      <c r="G44" s="92"/>
      <c r="H44" s="92"/>
      <c r="I44" s="92"/>
      <c r="J44" s="92"/>
      <c r="K44" s="92"/>
      <c r="L44" s="92"/>
      <c r="M44" s="98"/>
      <c r="N44" s="92"/>
      <c r="O44" s="92"/>
      <c r="P44" s="92"/>
      <c r="Q44" s="100">
        <v>20000</v>
      </c>
      <c r="R44" s="100">
        <v>19916</v>
      </c>
      <c r="S44" s="101">
        <f t="shared" si="6"/>
        <v>99.58</v>
      </c>
    </row>
    <row r="45" spans="1:19" s="102" customFormat="1" ht="19.5">
      <c r="A45" s="95"/>
      <c r="B45" s="118"/>
      <c r="C45" s="89">
        <v>910</v>
      </c>
      <c r="D45" s="90"/>
      <c r="E45" s="99" t="s">
        <v>136</v>
      </c>
      <c r="F45" s="92"/>
      <c r="G45" s="92"/>
      <c r="H45" s="92"/>
      <c r="I45" s="92"/>
      <c r="J45" s="92"/>
      <c r="K45" s="92"/>
      <c r="L45" s="92"/>
      <c r="M45" s="98"/>
      <c r="N45" s="92"/>
      <c r="O45" s="92"/>
      <c r="P45" s="92"/>
      <c r="Q45" s="100">
        <v>1000</v>
      </c>
      <c r="R45" s="100">
        <v>1110.2</v>
      </c>
      <c r="S45" s="101">
        <f t="shared" si="6"/>
        <v>111.02</v>
      </c>
    </row>
    <row r="46" spans="1:19" s="110" customFormat="1" ht="27">
      <c r="A46" s="95"/>
      <c r="B46" s="107">
        <v>75618</v>
      </c>
      <c r="C46" s="107"/>
      <c r="D46" s="108"/>
      <c r="E46" s="109" t="s">
        <v>241</v>
      </c>
      <c r="F46" s="119">
        <f aca="true" t="shared" si="7" ref="F46:P46">SUM(F47)</f>
        <v>9000</v>
      </c>
      <c r="G46" s="119">
        <f t="shared" si="7"/>
        <v>0</v>
      </c>
      <c r="H46" s="119">
        <f t="shared" si="7"/>
        <v>0</v>
      </c>
      <c r="I46" s="119">
        <f t="shared" si="7"/>
        <v>0</v>
      </c>
      <c r="J46" s="119">
        <f t="shared" si="7"/>
        <v>0</v>
      </c>
      <c r="K46" s="119">
        <f t="shared" si="7"/>
        <v>0</v>
      </c>
      <c r="L46" s="119">
        <f t="shared" si="7"/>
        <v>0</v>
      </c>
      <c r="M46" s="119">
        <f t="shared" si="7"/>
        <v>0</v>
      </c>
      <c r="N46" s="119">
        <f t="shared" si="7"/>
        <v>0</v>
      </c>
      <c r="O46" s="119">
        <f t="shared" si="7"/>
        <v>0</v>
      </c>
      <c r="P46" s="119">
        <f t="shared" si="7"/>
        <v>0</v>
      </c>
      <c r="Q46" s="93">
        <f>SUM(Q47:Q49)</f>
        <v>39550</v>
      </c>
      <c r="R46" s="93">
        <f>SUM(R47:R49)</f>
        <v>31596.5</v>
      </c>
      <c r="S46" s="94">
        <f t="shared" si="6"/>
        <v>79.89</v>
      </c>
    </row>
    <row r="47" spans="1:19" s="102" customFormat="1" ht="9.75">
      <c r="A47" s="95"/>
      <c r="B47" s="89"/>
      <c r="C47" s="89">
        <v>410</v>
      </c>
      <c r="D47" s="90"/>
      <c r="E47" s="99" t="s">
        <v>242</v>
      </c>
      <c r="F47" s="120">
        <v>9000</v>
      </c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00">
        <v>8050</v>
      </c>
      <c r="R47" s="121">
        <v>7916.5</v>
      </c>
      <c r="S47" s="117">
        <f t="shared" si="6"/>
        <v>98.34</v>
      </c>
    </row>
    <row r="48" spans="1:19" s="102" customFormat="1" ht="19.5">
      <c r="A48" s="95"/>
      <c r="B48" s="89"/>
      <c r="C48" s="89">
        <v>480</v>
      </c>
      <c r="D48" s="90"/>
      <c r="E48" s="99" t="s">
        <v>243</v>
      </c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00">
        <v>28000</v>
      </c>
      <c r="R48" s="121">
        <v>20780</v>
      </c>
      <c r="S48" s="117">
        <f t="shared" si="6"/>
        <v>74.21</v>
      </c>
    </row>
    <row r="49" spans="1:19" s="102" customFormat="1" ht="39">
      <c r="A49" s="95"/>
      <c r="B49" s="89"/>
      <c r="C49" s="89">
        <v>490</v>
      </c>
      <c r="D49" s="90"/>
      <c r="E49" s="99" t="s">
        <v>244</v>
      </c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00">
        <v>3500</v>
      </c>
      <c r="R49" s="121">
        <v>2900</v>
      </c>
      <c r="S49" s="117">
        <f t="shared" si="6"/>
        <v>82.86</v>
      </c>
    </row>
    <row r="50" spans="1:19" s="110" customFormat="1" ht="27">
      <c r="A50" s="95"/>
      <c r="B50" s="107">
        <v>75621</v>
      </c>
      <c r="C50" s="107"/>
      <c r="D50" s="108"/>
      <c r="E50" s="109" t="s">
        <v>114</v>
      </c>
      <c r="F50" s="119">
        <f aca="true" t="shared" si="8" ref="F50:R50">SUM(F51:F52)</f>
        <v>743425</v>
      </c>
      <c r="G50" s="119">
        <f t="shared" si="8"/>
        <v>0</v>
      </c>
      <c r="H50" s="119">
        <f t="shared" si="8"/>
        <v>0</v>
      </c>
      <c r="I50" s="119">
        <f t="shared" si="8"/>
        <v>0</v>
      </c>
      <c r="J50" s="119">
        <f t="shared" si="8"/>
        <v>0</v>
      </c>
      <c r="K50" s="119">
        <f t="shared" si="8"/>
        <v>0</v>
      </c>
      <c r="L50" s="119">
        <f t="shared" si="8"/>
        <v>0</v>
      </c>
      <c r="M50" s="119">
        <f t="shared" si="8"/>
        <v>0</v>
      </c>
      <c r="N50" s="119">
        <f t="shared" si="8"/>
        <v>0</v>
      </c>
      <c r="O50" s="119">
        <f t="shared" si="8"/>
        <v>0</v>
      </c>
      <c r="P50" s="119">
        <f t="shared" si="8"/>
        <v>0</v>
      </c>
      <c r="Q50" s="122">
        <f t="shared" si="8"/>
        <v>1464443</v>
      </c>
      <c r="R50" s="122">
        <f t="shared" si="8"/>
        <v>712434.3</v>
      </c>
      <c r="S50" s="94">
        <f t="shared" si="6"/>
        <v>48.65</v>
      </c>
    </row>
    <row r="51" spans="1:19" s="102" customFormat="1" ht="9.75">
      <c r="A51" s="95"/>
      <c r="B51" s="89"/>
      <c r="C51" s="89">
        <v>10</v>
      </c>
      <c r="D51" s="90"/>
      <c r="E51" s="99" t="s">
        <v>245</v>
      </c>
      <c r="F51" s="120">
        <v>743425</v>
      </c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00">
        <v>1463943</v>
      </c>
      <c r="R51" s="120">
        <v>712490</v>
      </c>
      <c r="S51" s="101">
        <f t="shared" si="6"/>
        <v>48.67</v>
      </c>
    </row>
    <row r="52" spans="1:19" s="102" customFormat="1" ht="9.75">
      <c r="A52" s="95"/>
      <c r="B52" s="89"/>
      <c r="C52" s="89">
        <v>20</v>
      </c>
      <c r="D52" s="90"/>
      <c r="E52" s="99" t="s">
        <v>246</v>
      </c>
      <c r="F52" s="120">
        <v>0</v>
      </c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00">
        <v>500</v>
      </c>
      <c r="R52" s="120">
        <v>-55.7</v>
      </c>
      <c r="S52" s="101">
        <f t="shared" si="6"/>
        <v>-11.14</v>
      </c>
    </row>
    <row r="53" spans="1:19" s="106" customFormat="1" ht="9.75">
      <c r="A53" s="103">
        <v>758</v>
      </c>
      <c r="B53" s="104"/>
      <c r="C53" s="104"/>
      <c r="D53" s="105"/>
      <c r="E53" s="91" t="s">
        <v>115</v>
      </c>
      <c r="F53" s="122">
        <f aca="true" t="shared" si="9" ref="F53:R53">SUM(F54)</f>
        <v>5000</v>
      </c>
      <c r="G53" s="122">
        <f t="shared" si="9"/>
        <v>0</v>
      </c>
      <c r="H53" s="122">
        <f t="shared" si="9"/>
        <v>0</v>
      </c>
      <c r="I53" s="122">
        <f t="shared" si="9"/>
        <v>0</v>
      </c>
      <c r="J53" s="122">
        <f t="shared" si="9"/>
        <v>0</v>
      </c>
      <c r="K53" s="122">
        <f t="shared" si="9"/>
        <v>0</v>
      </c>
      <c r="L53" s="122">
        <f t="shared" si="9"/>
        <v>0</v>
      </c>
      <c r="M53" s="122">
        <f t="shared" si="9"/>
        <v>0</v>
      </c>
      <c r="N53" s="122">
        <f t="shared" si="9"/>
        <v>0</v>
      </c>
      <c r="O53" s="122">
        <f t="shared" si="9"/>
        <v>0</v>
      </c>
      <c r="P53" s="122">
        <f t="shared" si="9"/>
        <v>0</v>
      </c>
      <c r="Q53" s="93">
        <f t="shared" si="9"/>
        <v>4000</v>
      </c>
      <c r="R53" s="93">
        <f t="shared" si="9"/>
        <v>3896.17</v>
      </c>
      <c r="S53" s="94">
        <f t="shared" si="6"/>
        <v>97.4</v>
      </c>
    </row>
    <row r="54" spans="1:19" s="110" customFormat="1" ht="9">
      <c r="A54" s="95"/>
      <c r="B54" s="107">
        <v>75814</v>
      </c>
      <c r="C54" s="107"/>
      <c r="D54" s="108"/>
      <c r="E54" s="109" t="s">
        <v>116</v>
      </c>
      <c r="F54" s="119">
        <f aca="true" t="shared" si="10" ref="F54:R54">SUM(F55:F55)</f>
        <v>5000</v>
      </c>
      <c r="G54" s="119">
        <f t="shared" si="10"/>
        <v>0</v>
      </c>
      <c r="H54" s="119">
        <f t="shared" si="10"/>
        <v>0</v>
      </c>
      <c r="I54" s="119">
        <f t="shared" si="10"/>
        <v>0</v>
      </c>
      <c r="J54" s="119">
        <f t="shared" si="10"/>
        <v>0</v>
      </c>
      <c r="K54" s="119">
        <f t="shared" si="10"/>
        <v>0</v>
      </c>
      <c r="L54" s="119">
        <f t="shared" si="10"/>
        <v>0</v>
      </c>
      <c r="M54" s="119">
        <f t="shared" si="10"/>
        <v>0</v>
      </c>
      <c r="N54" s="119">
        <f t="shared" si="10"/>
        <v>0</v>
      </c>
      <c r="O54" s="119">
        <f t="shared" si="10"/>
        <v>0</v>
      </c>
      <c r="P54" s="119">
        <f t="shared" si="10"/>
        <v>0</v>
      </c>
      <c r="Q54" s="93">
        <f t="shared" si="10"/>
        <v>4000</v>
      </c>
      <c r="R54" s="93">
        <f t="shared" si="10"/>
        <v>3896.17</v>
      </c>
      <c r="S54" s="94">
        <f t="shared" si="6"/>
        <v>97.4</v>
      </c>
    </row>
    <row r="55" spans="1:19" s="102" customFormat="1" ht="9.75">
      <c r="A55" s="95"/>
      <c r="B55" s="89"/>
      <c r="C55" s="89">
        <v>920</v>
      </c>
      <c r="D55" s="90"/>
      <c r="E55" s="99" t="s">
        <v>247</v>
      </c>
      <c r="F55" s="120">
        <v>5000</v>
      </c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00">
        <v>4000</v>
      </c>
      <c r="R55" s="121">
        <v>3896.17</v>
      </c>
      <c r="S55" s="101">
        <f t="shared" si="6"/>
        <v>97.4</v>
      </c>
    </row>
    <row r="56" spans="1:19" s="125" customFormat="1" ht="9">
      <c r="A56" s="103">
        <v>801</v>
      </c>
      <c r="B56" s="123"/>
      <c r="C56" s="123"/>
      <c r="D56" s="124"/>
      <c r="E56" s="91" t="s">
        <v>117</v>
      </c>
      <c r="F56" s="122" t="e">
        <f>SUM(F57,#REF!)</f>
        <v>#REF!</v>
      </c>
      <c r="G56" s="122" t="e">
        <f>SUM(G57,#REF!)</f>
        <v>#REF!</v>
      </c>
      <c r="H56" s="122" t="e">
        <f>SUM(H57,#REF!)</f>
        <v>#REF!</v>
      </c>
      <c r="I56" s="122" t="e">
        <f>SUM(I57,#REF!)</f>
        <v>#REF!</v>
      </c>
      <c r="J56" s="122" t="e">
        <f>SUM(J57,#REF!)</f>
        <v>#REF!</v>
      </c>
      <c r="K56" s="122" t="e">
        <f>SUM(K57,#REF!)</f>
        <v>#REF!</v>
      </c>
      <c r="L56" s="122" t="e">
        <f>SUM(L57,#REF!)</f>
        <v>#REF!</v>
      </c>
      <c r="M56" s="122" t="e">
        <f>SUM(M57,#REF!)</f>
        <v>#REF!</v>
      </c>
      <c r="N56" s="122" t="e">
        <f>SUM(N57,#REF!)</f>
        <v>#REF!</v>
      </c>
      <c r="O56" s="122" t="e">
        <f>SUM(O57,#REF!)</f>
        <v>#REF!</v>
      </c>
      <c r="P56" s="122" t="e">
        <f>SUM(P57,#REF!)</f>
        <v>#REF!</v>
      </c>
      <c r="Q56" s="122">
        <f>SUM(Q57,Q62,Q68)</f>
        <v>63417</v>
      </c>
      <c r="R56" s="122">
        <f>SUM(R57,R62,R68)</f>
        <v>54281.04</v>
      </c>
      <c r="S56" s="94">
        <f t="shared" si="6"/>
        <v>85.59</v>
      </c>
    </row>
    <row r="57" spans="1:19" s="110" customFormat="1" ht="9">
      <c r="A57" s="95"/>
      <c r="B57" s="107">
        <v>80101</v>
      </c>
      <c r="C57" s="107"/>
      <c r="D57" s="108"/>
      <c r="E57" s="109" t="s">
        <v>118</v>
      </c>
      <c r="F57" s="119">
        <f aca="true" t="shared" si="11" ref="F57:R57">SUM(F58:F61)</f>
        <v>5000</v>
      </c>
      <c r="G57" s="119">
        <f t="shared" si="11"/>
        <v>0</v>
      </c>
      <c r="H57" s="119">
        <f t="shared" si="11"/>
        <v>0</v>
      </c>
      <c r="I57" s="119">
        <f t="shared" si="11"/>
        <v>0</v>
      </c>
      <c r="J57" s="119">
        <f t="shared" si="11"/>
        <v>0</v>
      </c>
      <c r="K57" s="119">
        <f t="shared" si="11"/>
        <v>0</v>
      </c>
      <c r="L57" s="119">
        <f t="shared" si="11"/>
        <v>0</v>
      </c>
      <c r="M57" s="119">
        <f t="shared" si="11"/>
        <v>200</v>
      </c>
      <c r="N57" s="119">
        <f t="shared" si="11"/>
        <v>0</v>
      </c>
      <c r="O57" s="119">
        <f t="shared" si="11"/>
        <v>0</v>
      </c>
      <c r="P57" s="119">
        <f t="shared" si="11"/>
        <v>161.44</v>
      </c>
      <c r="Q57" s="93">
        <f t="shared" si="11"/>
        <v>13077</v>
      </c>
      <c r="R57" s="93">
        <f t="shared" si="11"/>
        <v>27012.350000000002</v>
      </c>
      <c r="S57" s="94">
        <f t="shared" si="6"/>
        <v>206.56</v>
      </c>
    </row>
    <row r="58" spans="1:19" s="102" customFormat="1" ht="59.25" customHeight="1">
      <c r="A58" s="95"/>
      <c r="B58" s="89"/>
      <c r="C58" s="89">
        <v>750</v>
      </c>
      <c r="D58" s="90"/>
      <c r="E58" s="99" t="s">
        <v>223</v>
      </c>
      <c r="F58" s="120">
        <v>5000</v>
      </c>
      <c r="G58" s="120"/>
      <c r="H58" s="120"/>
      <c r="I58" s="120"/>
      <c r="J58" s="120"/>
      <c r="K58" s="120"/>
      <c r="L58" s="120"/>
      <c r="M58" s="120"/>
      <c r="N58" s="120"/>
      <c r="O58" s="120"/>
      <c r="P58" s="120">
        <v>161.44</v>
      </c>
      <c r="Q58" s="100">
        <v>12398</v>
      </c>
      <c r="R58" s="121">
        <v>6670.31</v>
      </c>
      <c r="S58" s="117">
        <f t="shared" si="6"/>
        <v>53.8</v>
      </c>
    </row>
    <row r="59" spans="1:19" s="102" customFormat="1" ht="9.75">
      <c r="A59" s="95"/>
      <c r="B59" s="89"/>
      <c r="C59" s="89">
        <v>920</v>
      </c>
      <c r="D59" s="90"/>
      <c r="E59" s="99" t="s">
        <v>247</v>
      </c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00">
        <v>105</v>
      </c>
      <c r="R59" s="121">
        <v>118.39</v>
      </c>
      <c r="S59" s="117">
        <f t="shared" si="6"/>
        <v>112.75</v>
      </c>
    </row>
    <row r="60" spans="1:19" s="102" customFormat="1" ht="19.5">
      <c r="A60" s="95"/>
      <c r="B60" s="89"/>
      <c r="C60" s="89">
        <v>960</v>
      </c>
      <c r="D60" s="90"/>
      <c r="E60" s="99" t="s">
        <v>248</v>
      </c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00">
        <v>400</v>
      </c>
      <c r="R60" s="121">
        <v>400</v>
      </c>
      <c r="S60" s="117">
        <f t="shared" si="6"/>
        <v>100</v>
      </c>
    </row>
    <row r="61" spans="1:19" s="102" customFormat="1" ht="12" customHeight="1">
      <c r="A61" s="95"/>
      <c r="B61" s="89"/>
      <c r="C61" s="89">
        <v>970</v>
      </c>
      <c r="D61" s="90"/>
      <c r="E61" s="99" t="s">
        <v>177</v>
      </c>
      <c r="F61" s="120">
        <v>0</v>
      </c>
      <c r="G61" s="120"/>
      <c r="H61" s="120"/>
      <c r="I61" s="120"/>
      <c r="J61" s="120"/>
      <c r="K61" s="120"/>
      <c r="L61" s="120"/>
      <c r="M61" s="120">
        <v>200</v>
      </c>
      <c r="N61" s="120"/>
      <c r="O61" s="120"/>
      <c r="P61" s="120"/>
      <c r="Q61" s="100">
        <v>174</v>
      </c>
      <c r="R61" s="121">
        <v>19823.65</v>
      </c>
      <c r="S61" s="117">
        <f t="shared" si="6"/>
        <v>11392.9</v>
      </c>
    </row>
    <row r="62" spans="1:19" s="110" customFormat="1" ht="12.75" customHeight="1">
      <c r="A62" s="95"/>
      <c r="B62" s="107">
        <v>80104</v>
      </c>
      <c r="C62" s="107"/>
      <c r="D62" s="108"/>
      <c r="E62" s="109" t="s">
        <v>249</v>
      </c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5">
        <f>SUM(Q63:Q67)</f>
        <v>48500</v>
      </c>
      <c r="R62" s="115">
        <f>SUM(R63:R67)</f>
        <v>25569.38</v>
      </c>
      <c r="S62" s="126">
        <f t="shared" si="6"/>
        <v>52.72</v>
      </c>
    </row>
    <row r="63" spans="1:19" s="102" customFormat="1" ht="9.75">
      <c r="A63" s="95"/>
      <c r="B63" s="89"/>
      <c r="C63" s="89">
        <v>690</v>
      </c>
      <c r="D63" s="90"/>
      <c r="E63" s="99" t="s">
        <v>250</v>
      </c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00">
        <v>20000</v>
      </c>
      <c r="R63" s="121">
        <v>10650</v>
      </c>
      <c r="S63" s="101">
        <f t="shared" si="6"/>
        <v>53.25</v>
      </c>
    </row>
    <row r="64" spans="1:19" s="102" customFormat="1" ht="9.75">
      <c r="A64" s="95"/>
      <c r="B64" s="89"/>
      <c r="C64" s="89">
        <v>830</v>
      </c>
      <c r="D64" s="90"/>
      <c r="E64" s="99" t="s">
        <v>172</v>
      </c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00">
        <v>28500</v>
      </c>
      <c r="R64" s="121">
        <v>14065.3</v>
      </c>
      <c r="S64" s="101">
        <f t="shared" si="6"/>
        <v>49.35</v>
      </c>
    </row>
    <row r="65" spans="1:19" s="102" customFormat="1" ht="9.75">
      <c r="A65" s="95"/>
      <c r="B65" s="89"/>
      <c r="C65" s="89">
        <v>920</v>
      </c>
      <c r="D65" s="90"/>
      <c r="E65" s="99" t="s">
        <v>247</v>
      </c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00">
        <v>0</v>
      </c>
      <c r="R65" s="121">
        <v>12.08</v>
      </c>
      <c r="S65" s="101">
        <v>0</v>
      </c>
    </row>
    <row r="66" spans="1:19" s="102" customFormat="1" ht="19.5">
      <c r="A66" s="95"/>
      <c r="B66" s="89"/>
      <c r="C66" s="89">
        <v>960</v>
      </c>
      <c r="D66" s="90"/>
      <c r="E66" s="99" t="s">
        <v>248</v>
      </c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00">
        <v>0</v>
      </c>
      <c r="R66" s="121">
        <v>820</v>
      </c>
      <c r="S66" s="101">
        <v>0</v>
      </c>
    </row>
    <row r="67" spans="1:19" s="102" customFormat="1" ht="9.75">
      <c r="A67" s="95"/>
      <c r="B67" s="89"/>
      <c r="C67" s="89">
        <v>970</v>
      </c>
      <c r="D67" s="90"/>
      <c r="E67" s="99" t="s">
        <v>177</v>
      </c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00">
        <v>0</v>
      </c>
      <c r="R67" s="121">
        <v>22</v>
      </c>
      <c r="S67" s="101">
        <v>0</v>
      </c>
    </row>
    <row r="68" spans="1:19" s="102" customFormat="1" ht="12" customHeight="1">
      <c r="A68" s="95"/>
      <c r="B68" s="118">
        <v>80110</v>
      </c>
      <c r="C68" s="89"/>
      <c r="D68" s="90"/>
      <c r="E68" s="97" t="s">
        <v>251</v>
      </c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7">
        <f>SUM(Q69:Q71)</f>
        <v>1840</v>
      </c>
      <c r="R68" s="127">
        <f>SUM(R69:R71)</f>
        <v>1699.31</v>
      </c>
      <c r="S68" s="126">
        <f aca="true" t="shared" si="12" ref="S68:S74">ROUND((R68/Q68)*100,2)</f>
        <v>92.35</v>
      </c>
    </row>
    <row r="69" spans="1:19" s="102" customFormat="1" ht="60.75" customHeight="1">
      <c r="A69" s="95"/>
      <c r="B69" s="118"/>
      <c r="C69" s="89">
        <v>750</v>
      </c>
      <c r="D69" s="90"/>
      <c r="E69" s="99" t="s">
        <v>223</v>
      </c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92">
        <v>1500</v>
      </c>
      <c r="R69" s="92">
        <v>1500</v>
      </c>
      <c r="S69" s="117">
        <f t="shared" si="12"/>
        <v>100</v>
      </c>
    </row>
    <row r="70" spans="1:19" s="102" customFormat="1" ht="12" customHeight="1">
      <c r="A70" s="95"/>
      <c r="B70" s="118"/>
      <c r="C70" s="89">
        <v>920</v>
      </c>
      <c r="D70" s="90"/>
      <c r="E70" s="99" t="s">
        <v>247</v>
      </c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00">
        <v>158</v>
      </c>
      <c r="R70" s="121">
        <v>111.31</v>
      </c>
      <c r="S70" s="117">
        <f t="shared" si="12"/>
        <v>70.45</v>
      </c>
    </row>
    <row r="71" spans="1:19" s="102" customFormat="1" ht="15" customHeight="1">
      <c r="A71" s="95"/>
      <c r="B71" s="118"/>
      <c r="C71" s="89">
        <v>970</v>
      </c>
      <c r="D71" s="90"/>
      <c r="E71" s="99" t="s">
        <v>177</v>
      </c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00">
        <v>182</v>
      </c>
      <c r="R71" s="121">
        <v>88</v>
      </c>
      <c r="S71" s="117">
        <f t="shared" si="12"/>
        <v>48.35</v>
      </c>
    </row>
    <row r="72" spans="1:19" s="102" customFormat="1" ht="18.75" hidden="1">
      <c r="A72" s="95"/>
      <c r="B72" s="118">
        <v>80114</v>
      </c>
      <c r="C72" s="89"/>
      <c r="D72" s="90"/>
      <c r="E72" s="97" t="s">
        <v>252</v>
      </c>
      <c r="F72" s="120"/>
      <c r="G72" s="120"/>
      <c r="H72" s="120"/>
      <c r="I72" s="120"/>
      <c r="J72" s="120"/>
      <c r="K72" s="120"/>
      <c r="L72" s="120"/>
      <c r="M72" s="128"/>
      <c r="N72" s="120"/>
      <c r="O72" s="120"/>
      <c r="P72" s="120"/>
      <c r="Q72" s="93">
        <f>SUM(Q73:Q73)</f>
        <v>348</v>
      </c>
      <c r="R72" s="93">
        <f>SUM(R73:R73)</f>
        <v>356</v>
      </c>
      <c r="S72" s="94">
        <f t="shared" si="12"/>
        <v>102.3</v>
      </c>
    </row>
    <row r="73" spans="1:19" s="102" customFormat="1" ht="9.75" hidden="1">
      <c r="A73" s="95"/>
      <c r="B73" s="118"/>
      <c r="C73" s="89">
        <v>920</v>
      </c>
      <c r="D73" s="90"/>
      <c r="E73" s="99" t="s">
        <v>247</v>
      </c>
      <c r="F73" s="120"/>
      <c r="G73" s="120"/>
      <c r="H73" s="120"/>
      <c r="I73" s="120"/>
      <c r="J73" s="120"/>
      <c r="K73" s="120"/>
      <c r="L73" s="120"/>
      <c r="M73" s="128"/>
      <c r="N73" s="120"/>
      <c r="O73" s="120"/>
      <c r="P73" s="120"/>
      <c r="Q73" s="100">
        <v>348</v>
      </c>
      <c r="R73" s="100">
        <v>356</v>
      </c>
      <c r="S73" s="101">
        <f t="shared" si="12"/>
        <v>102.3</v>
      </c>
    </row>
    <row r="74" spans="1:19" s="116" customFormat="1" ht="11.25" customHeight="1">
      <c r="A74" s="111">
        <v>852</v>
      </c>
      <c r="B74" s="112"/>
      <c r="C74" s="112"/>
      <c r="D74" s="113"/>
      <c r="E74" s="114" t="s">
        <v>119</v>
      </c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15">
        <f>SUM(Q75,Q78,Q81)</f>
        <v>10000</v>
      </c>
      <c r="R74" s="115">
        <f>SUM(R75,R78,R81)</f>
        <v>4802.51</v>
      </c>
      <c r="S74" s="126">
        <f t="shared" si="12"/>
        <v>48.03</v>
      </c>
    </row>
    <row r="75" spans="1:19" s="116" customFormat="1" ht="38.25" customHeight="1">
      <c r="A75" s="111"/>
      <c r="B75" s="112">
        <v>85212</v>
      </c>
      <c r="C75" s="112"/>
      <c r="D75" s="113"/>
      <c r="E75" s="97" t="s">
        <v>253</v>
      </c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15">
        <f>SUM(Q76,Q77)</f>
        <v>0</v>
      </c>
      <c r="R75" s="115">
        <f>SUM(R76,R77)</f>
        <v>283.97</v>
      </c>
      <c r="S75" s="126">
        <v>0</v>
      </c>
    </row>
    <row r="76" spans="1:19" s="116" customFormat="1" ht="12" customHeight="1">
      <c r="A76" s="111"/>
      <c r="B76" s="112"/>
      <c r="C76" s="89">
        <v>920</v>
      </c>
      <c r="D76" s="113"/>
      <c r="E76" s="99" t="s">
        <v>247</v>
      </c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92">
        <v>0</v>
      </c>
      <c r="R76" s="92">
        <v>0.1</v>
      </c>
      <c r="S76" s="117">
        <v>0</v>
      </c>
    </row>
    <row r="77" spans="1:19" s="102" customFormat="1" ht="44.25" customHeight="1">
      <c r="A77" s="95"/>
      <c r="B77" s="89"/>
      <c r="C77" s="89">
        <v>2360</v>
      </c>
      <c r="D77" s="90"/>
      <c r="E77" s="99" t="s">
        <v>362</v>
      </c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100">
        <v>0</v>
      </c>
      <c r="R77" s="100">
        <v>283.87</v>
      </c>
      <c r="S77" s="117">
        <v>0</v>
      </c>
    </row>
    <row r="78" spans="1:19" s="132" customFormat="1" ht="9">
      <c r="A78" s="130"/>
      <c r="B78" s="118">
        <v>85219</v>
      </c>
      <c r="C78" s="118"/>
      <c r="D78" s="131"/>
      <c r="E78" s="97" t="s">
        <v>129</v>
      </c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7">
        <f>SUM(Q79,Q80)</f>
        <v>0</v>
      </c>
      <c r="R78" s="127">
        <f>SUM(R79:R80)</f>
        <v>33.59</v>
      </c>
      <c r="S78" s="126">
        <v>0</v>
      </c>
    </row>
    <row r="79" spans="1:19" s="116" customFormat="1" ht="9.75">
      <c r="A79" s="111"/>
      <c r="B79" s="112"/>
      <c r="C79" s="89">
        <v>920</v>
      </c>
      <c r="D79" s="113"/>
      <c r="E79" s="99" t="s">
        <v>247</v>
      </c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92">
        <v>0</v>
      </c>
      <c r="R79" s="92">
        <v>17.59</v>
      </c>
      <c r="S79" s="117">
        <v>0</v>
      </c>
    </row>
    <row r="80" spans="1:19" s="116" customFormat="1" ht="9.75">
      <c r="A80" s="111"/>
      <c r="B80" s="112"/>
      <c r="C80" s="89">
        <v>970</v>
      </c>
      <c r="D80" s="113"/>
      <c r="E80" s="99" t="s">
        <v>137</v>
      </c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92">
        <v>0</v>
      </c>
      <c r="R80" s="92">
        <v>16</v>
      </c>
      <c r="S80" s="117">
        <v>0</v>
      </c>
    </row>
    <row r="81" spans="1:19" s="110" customFormat="1" ht="18">
      <c r="A81" s="95"/>
      <c r="B81" s="107">
        <v>85228</v>
      </c>
      <c r="C81" s="107"/>
      <c r="D81" s="108"/>
      <c r="E81" s="109" t="s">
        <v>120</v>
      </c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98">
        <f>SUM(Q82:Q82)</f>
        <v>10000</v>
      </c>
      <c r="R81" s="98">
        <f>SUM(R82:R82)</f>
        <v>4484.95</v>
      </c>
      <c r="S81" s="133">
        <f aca="true" t="shared" si="13" ref="S81:S89">ROUND((R81/Q81)*100,2)</f>
        <v>44.85</v>
      </c>
    </row>
    <row r="82" spans="1:19" s="102" customFormat="1" ht="9.75">
      <c r="A82" s="95"/>
      <c r="B82" s="89"/>
      <c r="C82" s="89">
        <v>830</v>
      </c>
      <c r="D82" s="90"/>
      <c r="E82" s="99" t="s">
        <v>254</v>
      </c>
      <c r="F82" s="120"/>
      <c r="G82" s="120"/>
      <c r="H82" s="120"/>
      <c r="I82" s="120"/>
      <c r="J82" s="120"/>
      <c r="K82" s="120"/>
      <c r="L82" s="120"/>
      <c r="M82" s="128"/>
      <c r="N82" s="120"/>
      <c r="O82" s="120"/>
      <c r="P82" s="120"/>
      <c r="Q82" s="100">
        <v>10000</v>
      </c>
      <c r="R82" s="121">
        <v>4484.95</v>
      </c>
      <c r="S82" s="101">
        <f t="shared" si="13"/>
        <v>44.85</v>
      </c>
    </row>
    <row r="83" spans="1:19" s="102" customFormat="1" ht="18.75">
      <c r="A83" s="130">
        <v>853</v>
      </c>
      <c r="B83" s="89"/>
      <c r="C83" s="89"/>
      <c r="D83" s="90"/>
      <c r="E83" s="91" t="s">
        <v>132</v>
      </c>
      <c r="F83" s="128">
        <f aca="true" t="shared" si="14" ref="F83:P83">SUM(F84)</f>
        <v>5000</v>
      </c>
      <c r="G83" s="128">
        <f t="shared" si="14"/>
        <v>0</v>
      </c>
      <c r="H83" s="128">
        <f t="shared" si="14"/>
        <v>0</v>
      </c>
      <c r="I83" s="128">
        <f t="shared" si="14"/>
        <v>0</v>
      </c>
      <c r="J83" s="128">
        <f t="shared" si="14"/>
        <v>0</v>
      </c>
      <c r="K83" s="128">
        <f t="shared" si="14"/>
        <v>0</v>
      </c>
      <c r="L83" s="128">
        <f t="shared" si="14"/>
        <v>0</v>
      </c>
      <c r="M83" s="128">
        <f t="shared" si="14"/>
        <v>0</v>
      </c>
      <c r="N83" s="128">
        <f t="shared" si="14"/>
        <v>0</v>
      </c>
      <c r="O83" s="128">
        <f t="shared" si="14"/>
        <v>0</v>
      </c>
      <c r="P83" s="128">
        <f t="shared" si="14"/>
        <v>1500</v>
      </c>
      <c r="Q83" s="93">
        <f>SUM(Q84:Q84)</f>
        <v>30000</v>
      </c>
      <c r="R83" s="93">
        <f>SUM(R84:R84)</f>
        <v>13228.63</v>
      </c>
      <c r="S83" s="94">
        <f t="shared" si="13"/>
        <v>44.1</v>
      </c>
    </row>
    <row r="84" spans="1:19" s="110" customFormat="1" ht="14.25" customHeight="1">
      <c r="A84" s="95"/>
      <c r="B84" s="107">
        <v>85333</v>
      </c>
      <c r="C84" s="107"/>
      <c r="D84" s="108"/>
      <c r="E84" s="109" t="s">
        <v>160</v>
      </c>
      <c r="F84" s="119">
        <f aca="true" t="shared" si="15" ref="F84:Q84">SUM(F85:F85)</f>
        <v>5000</v>
      </c>
      <c r="G84" s="119">
        <f t="shared" si="15"/>
        <v>0</v>
      </c>
      <c r="H84" s="119">
        <f t="shared" si="15"/>
        <v>0</v>
      </c>
      <c r="I84" s="119">
        <f t="shared" si="15"/>
        <v>0</v>
      </c>
      <c r="J84" s="119">
        <f t="shared" si="15"/>
        <v>0</v>
      </c>
      <c r="K84" s="119">
        <f t="shared" si="15"/>
        <v>0</v>
      </c>
      <c r="L84" s="119">
        <f t="shared" si="15"/>
        <v>0</v>
      </c>
      <c r="M84" s="119">
        <f t="shared" si="15"/>
        <v>0</v>
      </c>
      <c r="N84" s="119">
        <f t="shared" si="15"/>
        <v>0</v>
      </c>
      <c r="O84" s="119">
        <f t="shared" si="15"/>
        <v>0</v>
      </c>
      <c r="P84" s="119">
        <f t="shared" si="15"/>
        <v>1500</v>
      </c>
      <c r="Q84" s="93">
        <f t="shared" si="15"/>
        <v>30000</v>
      </c>
      <c r="R84" s="119">
        <f>SUM(R85)</f>
        <v>13228.63</v>
      </c>
      <c r="S84" s="94">
        <f t="shared" si="13"/>
        <v>44.1</v>
      </c>
    </row>
    <row r="85" spans="1:19" s="102" customFormat="1" ht="9.75">
      <c r="A85" s="95"/>
      <c r="B85" s="89"/>
      <c r="C85" s="89">
        <v>970</v>
      </c>
      <c r="D85" s="90"/>
      <c r="E85" s="99" t="s">
        <v>177</v>
      </c>
      <c r="F85" s="120">
        <v>5000</v>
      </c>
      <c r="G85" s="120"/>
      <c r="H85" s="120"/>
      <c r="I85" s="120"/>
      <c r="J85" s="120"/>
      <c r="K85" s="120"/>
      <c r="L85" s="120"/>
      <c r="M85" s="120"/>
      <c r="N85" s="120"/>
      <c r="O85" s="120"/>
      <c r="P85" s="120">
        <v>1500</v>
      </c>
      <c r="Q85" s="100">
        <v>30000</v>
      </c>
      <c r="R85" s="121">
        <v>13228.63</v>
      </c>
      <c r="S85" s="101">
        <f t="shared" si="13"/>
        <v>44.1</v>
      </c>
    </row>
    <row r="86" spans="1:19" s="106" customFormat="1" ht="10.5" customHeight="1">
      <c r="A86" s="103">
        <v>854</v>
      </c>
      <c r="B86" s="104"/>
      <c r="C86" s="104"/>
      <c r="D86" s="105"/>
      <c r="E86" s="91" t="s">
        <v>121</v>
      </c>
      <c r="F86" s="122" t="e">
        <f>SUM(F87,#REF!)</f>
        <v>#REF!</v>
      </c>
      <c r="G86" s="122" t="e">
        <f>SUM(G87,#REF!)</f>
        <v>#REF!</v>
      </c>
      <c r="H86" s="122" t="e">
        <f>SUM(H87,#REF!)</f>
        <v>#REF!</v>
      </c>
      <c r="I86" s="122" t="e">
        <f>SUM(I87,#REF!)</f>
        <v>#REF!</v>
      </c>
      <c r="J86" s="122" t="e">
        <f>SUM(J87,#REF!)</f>
        <v>#REF!</v>
      </c>
      <c r="K86" s="122" t="e">
        <f>SUM(K87,#REF!)</f>
        <v>#REF!</v>
      </c>
      <c r="L86" s="122" t="e">
        <f>SUM(L87,#REF!)</f>
        <v>#REF!</v>
      </c>
      <c r="M86" s="122" t="e">
        <f>SUM(M87,#REF!)</f>
        <v>#REF!</v>
      </c>
      <c r="N86" s="122" t="e">
        <f>SUM(N87,#REF!)</f>
        <v>#REF!</v>
      </c>
      <c r="O86" s="122" t="e">
        <f>SUM(O87,#REF!)</f>
        <v>#REF!</v>
      </c>
      <c r="P86" s="122" t="e">
        <f>SUM(P87,#REF!)</f>
        <v>#REF!</v>
      </c>
      <c r="Q86" s="93">
        <f>SUM(Q87:Q87)</f>
        <v>52785</v>
      </c>
      <c r="R86" s="93">
        <f>SUM(R87:R87)</f>
        <v>24852.3</v>
      </c>
      <c r="S86" s="94">
        <f t="shared" si="13"/>
        <v>47.08</v>
      </c>
    </row>
    <row r="87" spans="1:19" s="110" customFormat="1" ht="10.5" customHeight="1">
      <c r="A87" s="95"/>
      <c r="B87" s="107">
        <v>85401</v>
      </c>
      <c r="C87" s="107"/>
      <c r="D87" s="108"/>
      <c r="E87" s="109" t="s">
        <v>122</v>
      </c>
      <c r="F87" s="119">
        <f aca="true" t="shared" si="16" ref="F87:P87">SUM(F88:F88)</f>
        <v>45000</v>
      </c>
      <c r="G87" s="119">
        <f t="shared" si="16"/>
        <v>0</v>
      </c>
      <c r="H87" s="119">
        <f t="shared" si="16"/>
        <v>20000</v>
      </c>
      <c r="I87" s="119">
        <f t="shared" si="16"/>
        <v>0</v>
      </c>
      <c r="J87" s="119">
        <f t="shared" si="16"/>
        <v>0</v>
      </c>
      <c r="K87" s="119">
        <f t="shared" si="16"/>
        <v>0</v>
      </c>
      <c r="L87" s="119">
        <f t="shared" si="16"/>
        <v>0</v>
      </c>
      <c r="M87" s="119">
        <f t="shared" si="16"/>
        <v>0</v>
      </c>
      <c r="N87" s="119">
        <f t="shared" si="16"/>
        <v>0</v>
      </c>
      <c r="O87" s="119">
        <f t="shared" si="16"/>
        <v>0</v>
      </c>
      <c r="P87" s="119">
        <f t="shared" si="16"/>
        <v>1818</v>
      </c>
      <c r="Q87" s="93">
        <f>SUM(Q88:Q88)</f>
        <v>52785</v>
      </c>
      <c r="R87" s="93">
        <f>SUM(R88:R88)</f>
        <v>24852.3</v>
      </c>
      <c r="S87" s="94">
        <f t="shared" si="13"/>
        <v>47.08</v>
      </c>
    </row>
    <row r="88" spans="1:19" s="102" customFormat="1" ht="10.5" customHeight="1">
      <c r="A88" s="95"/>
      <c r="B88" s="89"/>
      <c r="C88" s="89">
        <v>830</v>
      </c>
      <c r="D88" s="90"/>
      <c r="E88" s="99" t="s">
        <v>171</v>
      </c>
      <c r="F88" s="120">
        <v>45000</v>
      </c>
      <c r="G88" s="120"/>
      <c r="H88" s="120">
        <v>20000</v>
      </c>
      <c r="I88" s="120"/>
      <c r="J88" s="120"/>
      <c r="K88" s="120"/>
      <c r="L88" s="120"/>
      <c r="M88" s="120"/>
      <c r="N88" s="120"/>
      <c r="O88" s="120"/>
      <c r="P88" s="120">
        <v>1818</v>
      </c>
      <c r="Q88" s="100">
        <v>52785</v>
      </c>
      <c r="R88" s="121">
        <v>24852.3</v>
      </c>
      <c r="S88" s="101">
        <f t="shared" si="13"/>
        <v>47.08</v>
      </c>
    </row>
    <row r="89" spans="1:19" s="136" customFormat="1" ht="11.25">
      <c r="A89" s="411" t="s">
        <v>255</v>
      </c>
      <c r="B89" s="412"/>
      <c r="C89" s="412"/>
      <c r="D89" s="412"/>
      <c r="E89" s="412"/>
      <c r="F89" s="134" t="e">
        <f>SUM(F10,F13,F22,#REF!,F25,F53,F56,#REF!,F86,#REF!)</f>
        <v>#REF!</v>
      </c>
      <c r="G89" s="134" t="e">
        <f>SUM(G10,G13,G22,#REF!,G25,G53,G56,#REF!,G86,#REF!)</f>
        <v>#REF!</v>
      </c>
      <c r="H89" s="134" t="e">
        <f>SUM(H10,H13,H22,#REF!,H25,H53,H56,#REF!,H86,#REF!)</f>
        <v>#REF!</v>
      </c>
      <c r="I89" s="134" t="e">
        <f>SUM(I10,I13,I22,#REF!,I25,I53,I56,#REF!,I86,#REF!)</f>
        <v>#REF!</v>
      </c>
      <c r="J89" s="134" t="e">
        <f>SUM(J10,J13,J22,#REF!,J25,J53,J56,#REF!,J86,#REF!)</f>
        <v>#REF!</v>
      </c>
      <c r="K89" s="134" t="e">
        <f>SUM(K10,K13,K22,#REF!,K25,K53,K56,#REF!,K86,#REF!)</f>
        <v>#REF!</v>
      </c>
      <c r="L89" s="134" t="e">
        <f>SUM(L10,L13,L22,#REF!,L25,L53,L56,#REF!,L86,#REF!)</f>
        <v>#REF!</v>
      </c>
      <c r="M89" s="134" t="e">
        <f>SUM(M10,M13,M22,#REF!,M25,M53,M56,#REF!,M86,#REF!)</f>
        <v>#REF!</v>
      </c>
      <c r="N89" s="134" t="e">
        <f>SUM(N10,N13,N22,#REF!,N25,N53,N56,#REF!,N86,#REF!)</f>
        <v>#REF!</v>
      </c>
      <c r="O89" s="134" t="e">
        <f>SUM(O10,O13,O22,#REF!,O25,O53,O56,#REF!,O86,#REF!)</f>
        <v>#REF!</v>
      </c>
      <c r="P89" s="134" t="e">
        <f>SUM(P10,P13,P22,#REF!,P25,P53,P56,#REF!,P86,#REF!)</f>
        <v>#REF!</v>
      </c>
      <c r="Q89" s="134">
        <f>SUM(Q10,Q13,Q22,Q27,Q53,Q56,Q74,Q86,Q7,Q83)</f>
        <v>2372389</v>
      </c>
      <c r="R89" s="134">
        <f>SUM(R10,R13,R22,R27,R53,R56,R74,R86,R7,R83)</f>
        <v>1279172.25</v>
      </c>
      <c r="S89" s="135">
        <f t="shared" si="13"/>
        <v>53.92</v>
      </c>
    </row>
    <row r="90" spans="1:19" s="136" customFormat="1" ht="11.25">
      <c r="A90" s="137" t="s">
        <v>123</v>
      </c>
      <c r="B90" s="138"/>
      <c r="C90" s="139"/>
      <c r="D90" s="140"/>
      <c r="E90" s="140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2"/>
      <c r="R90" s="141"/>
      <c r="S90" s="143"/>
    </row>
    <row r="91" spans="1:19" s="125" customFormat="1" ht="9">
      <c r="A91" s="111">
        <v>758</v>
      </c>
      <c r="B91" s="144"/>
      <c r="C91" s="145"/>
      <c r="D91" s="146"/>
      <c r="E91" s="114" t="s">
        <v>115</v>
      </c>
      <c r="F91" s="93" t="e">
        <f>SUM(F92,#REF!,F94)</f>
        <v>#REF!</v>
      </c>
      <c r="G91" s="93" t="e">
        <f>SUM(G92,#REF!,G94)</f>
        <v>#REF!</v>
      </c>
      <c r="H91" s="93" t="e">
        <f>SUM(H92,#REF!,H94)</f>
        <v>#REF!</v>
      </c>
      <c r="I91" s="93" t="e">
        <f>SUM(I92,#REF!,I94)</f>
        <v>#REF!</v>
      </c>
      <c r="J91" s="93" t="e">
        <f>SUM(J92,#REF!,J94)</f>
        <v>#REF!</v>
      </c>
      <c r="K91" s="93" t="e">
        <f>SUM(K92,#REF!,K94)</f>
        <v>#REF!</v>
      </c>
      <c r="L91" s="93" t="e">
        <f>SUM(L92,#REF!,L94)</f>
        <v>#REF!</v>
      </c>
      <c r="M91" s="93" t="e">
        <f>SUM(M92,#REF!,M94)</f>
        <v>#REF!</v>
      </c>
      <c r="N91" s="93" t="e">
        <f>SUM(N92,#REF!,N94)</f>
        <v>#REF!</v>
      </c>
      <c r="O91" s="93" t="e">
        <f>SUM(O92,#REF!,O94)</f>
        <v>#REF!</v>
      </c>
      <c r="P91" s="93" t="e">
        <f>SUM(P92,#REF!,P94)</f>
        <v>#REF!</v>
      </c>
      <c r="Q91" s="93">
        <f>SUM(Q92,Q94,Q96)</f>
        <v>5804885</v>
      </c>
      <c r="R91" s="93">
        <f>SUM(R92,R94,R96)</f>
        <v>3297306</v>
      </c>
      <c r="S91" s="94">
        <f aca="true" t="shared" si="17" ref="S91:S98">ROUND((R91/Q91)*100,2)</f>
        <v>56.8</v>
      </c>
    </row>
    <row r="92" spans="1:19" s="110" customFormat="1" ht="27">
      <c r="A92" s="95"/>
      <c r="B92" s="107">
        <v>75801</v>
      </c>
      <c r="C92" s="107"/>
      <c r="D92" s="108"/>
      <c r="E92" s="109" t="s">
        <v>124</v>
      </c>
      <c r="F92" s="98">
        <f aca="true" t="shared" si="18" ref="F92:P92">SUM(F93)</f>
        <v>2802146</v>
      </c>
      <c r="G92" s="98">
        <f t="shared" si="18"/>
        <v>0</v>
      </c>
      <c r="H92" s="98">
        <f t="shared" si="18"/>
        <v>0</v>
      </c>
      <c r="I92" s="98">
        <f t="shared" si="18"/>
        <v>0</v>
      </c>
      <c r="J92" s="98">
        <f t="shared" si="18"/>
        <v>39110</v>
      </c>
      <c r="K92" s="98">
        <f t="shared" si="18"/>
        <v>0</v>
      </c>
      <c r="L92" s="98">
        <f t="shared" si="18"/>
        <v>0</v>
      </c>
      <c r="M92" s="98">
        <f t="shared" si="18"/>
        <v>1200</v>
      </c>
      <c r="N92" s="98">
        <f t="shared" si="18"/>
        <v>0</v>
      </c>
      <c r="O92" s="98">
        <f t="shared" si="18"/>
        <v>4362</v>
      </c>
      <c r="P92" s="98">
        <f t="shared" si="18"/>
        <v>0</v>
      </c>
      <c r="Q92" s="93">
        <f>SUM(Q93:Q93)</f>
        <v>3422178</v>
      </c>
      <c r="R92" s="93">
        <f>SUM(R93:R93)</f>
        <v>2105952</v>
      </c>
      <c r="S92" s="94">
        <f t="shared" si="17"/>
        <v>61.54</v>
      </c>
    </row>
    <row r="93" spans="1:19" s="102" customFormat="1" ht="9.75">
      <c r="A93" s="95"/>
      <c r="B93" s="89"/>
      <c r="C93" s="89">
        <v>2920</v>
      </c>
      <c r="D93" s="90"/>
      <c r="E93" s="99" t="s">
        <v>256</v>
      </c>
      <c r="F93" s="92">
        <v>2802146</v>
      </c>
      <c r="G93" s="92"/>
      <c r="H93" s="92"/>
      <c r="I93" s="92"/>
      <c r="J93" s="92">
        <v>39110</v>
      </c>
      <c r="K93" s="92"/>
      <c r="L93" s="92"/>
      <c r="M93" s="92">
        <v>1200</v>
      </c>
      <c r="N93" s="92"/>
      <c r="O93" s="92">
        <v>4362</v>
      </c>
      <c r="P93" s="92"/>
      <c r="Q93" s="100">
        <v>3422178</v>
      </c>
      <c r="R93" s="100">
        <v>2105952</v>
      </c>
      <c r="S93" s="101">
        <f t="shared" si="17"/>
        <v>61.54</v>
      </c>
    </row>
    <row r="94" spans="1:19" s="110" customFormat="1" ht="18">
      <c r="A94" s="95"/>
      <c r="B94" s="107">
        <v>75807</v>
      </c>
      <c r="C94" s="107"/>
      <c r="D94" s="108"/>
      <c r="E94" s="109" t="s">
        <v>257</v>
      </c>
      <c r="F94" s="98">
        <f aca="true" t="shared" si="19" ref="F94:P94">SUM(F95)</f>
        <v>111636</v>
      </c>
      <c r="G94" s="98">
        <f t="shared" si="19"/>
        <v>0</v>
      </c>
      <c r="H94" s="98">
        <f t="shared" si="19"/>
        <v>1751</v>
      </c>
      <c r="I94" s="98">
        <f t="shared" si="19"/>
        <v>0</v>
      </c>
      <c r="J94" s="98">
        <f t="shared" si="19"/>
        <v>0</v>
      </c>
      <c r="K94" s="98">
        <f t="shared" si="19"/>
        <v>0</v>
      </c>
      <c r="L94" s="98">
        <f t="shared" si="19"/>
        <v>0</v>
      </c>
      <c r="M94" s="98">
        <f t="shared" si="19"/>
        <v>2457</v>
      </c>
      <c r="N94" s="98">
        <f t="shared" si="19"/>
        <v>0</v>
      </c>
      <c r="O94" s="98">
        <f t="shared" si="19"/>
        <v>0</v>
      </c>
      <c r="P94" s="98">
        <f t="shared" si="19"/>
        <v>0</v>
      </c>
      <c r="Q94" s="93">
        <f>SUM(Q95:Q95)</f>
        <v>2321509</v>
      </c>
      <c r="R94" s="93">
        <f>SUM(R95:R95)</f>
        <v>1160754</v>
      </c>
      <c r="S94" s="94">
        <f t="shared" si="17"/>
        <v>50</v>
      </c>
    </row>
    <row r="95" spans="1:19" s="102" customFormat="1" ht="9.75">
      <c r="A95" s="95"/>
      <c r="B95" s="89"/>
      <c r="C95" s="89">
        <v>2920</v>
      </c>
      <c r="D95" s="90"/>
      <c r="E95" s="99" t="s">
        <v>256</v>
      </c>
      <c r="F95" s="92">
        <v>111636</v>
      </c>
      <c r="G95" s="92"/>
      <c r="H95" s="92">
        <v>1751</v>
      </c>
      <c r="I95" s="92"/>
      <c r="J95" s="92"/>
      <c r="K95" s="92"/>
      <c r="L95" s="92"/>
      <c r="M95" s="92">
        <v>2457</v>
      </c>
      <c r="N95" s="92"/>
      <c r="O95" s="92"/>
      <c r="P95" s="92"/>
      <c r="Q95" s="100">
        <v>2321509</v>
      </c>
      <c r="R95" s="100">
        <v>1160754</v>
      </c>
      <c r="S95" s="101">
        <f t="shared" si="17"/>
        <v>50</v>
      </c>
    </row>
    <row r="96" spans="1:19" s="110" customFormat="1" ht="18">
      <c r="A96" s="95"/>
      <c r="B96" s="107">
        <v>75831</v>
      </c>
      <c r="C96" s="107"/>
      <c r="D96" s="108"/>
      <c r="E96" s="109" t="s">
        <v>258</v>
      </c>
      <c r="F96" s="98">
        <f aca="true" t="shared" si="20" ref="F96:P96">SUM(F97)</f>
        <v>111636</v>
      </c>
      <c r="G96" s="98">
        <f t="shared" si="20"/>
        <v>0</v>
      </c>
      <c r="H96" s="98">
        <f t="shared" si="20"/>
        <v>1751</v>
      </c>
      <c r="I96" s="98">
        <f t="shared" si="20"/>
        <v>0</v>
      </c>
      <c r="J96" s="98">
        <f t="shared" si="20"/>
        <v>0</v>
      </c>
      <c r="K96" s="98">
        <f t="shared" si="20"/>
        <v>0</v>
      </c>
      <c r="L96" s="98">
        <f t="shared" si="20"/>
        <v>0</v>
      </c>
      <c r="M96" s="98">
        <f t="shared" si="20"/>
        <v>2457</v>
      </c>
      <c r="N96" s="98">
        <f t="shared" si="20"/>
        <v>0</v>
      </c>
      <c r="O96" s="98">
        <f t="shared" si="20"/>
        <v>0</v>
      </c>
      <c r="P96" s="98">
        <f t="shared" si="20"/>
        <v>0</v>
      </c>
      <c r="Q96" s="93">
        <f>SUM(Q97:Q97)</f>
        <v>61198</v>
      </c>
      <c r="R96" s="93">
        <f>SUM(R97:R97)</f>
        <v>30600</v>
      </c>
      <c r="S96" s="94">
        <f t="shared" si="17"/>
        <v>50</v>
      </c>
    </row>
    <row r="97" spans="1:19" s="102" customFormat="1" ht="9.75">
      <c r="A97" s="95"/>
      <c r="B97" s="89"/>
      <c r="C97" s="89">
        <v>2920</v>
      </c>
      <c r="D97" s="90"/>
      <c r="E97" s="99" t="s">
        <v>256</v>
      </c>
      <c r="F97" s="92">
        <v>111636</v>
      </c>
      <c r="G97" s="92"/>
      <c r="H97" s="92">
        <v>1751</v>
      </c>
      <c r="I97" s="92"/>
      <c r="J97" s="92"/>
      <c r="K97" s="92"/>
      <c r="L97" s="92"/>
      <c r="M97" s="92">
        <v>2457</v>
      </c>
      <c r="N97" s="92"/>
      <c r="O97" s="92"/>
      <c r="P97" s="92"/>
      <c r="Q97" s="100">
        <v>61198</v>
      </c>
      <c r="R97" s="100">
        <v>30600</v>
      </c>
      <c r="S97" s="101">
        <f t="shared" si="17"/>
        <v>50</v>
      </c>
    </row>
    <row r="98" spans="1:19" s="136" customFormat="1" ht="11.25">
      <c r="A98" s="429" t="s">
        <v>259</v>
      </c>
      <c r="B98" s="430"/>
      <c r="C98" s="430"/>
      <c r="D98" s="430"/>
      <c r="E98" s="431"/>
      <c r="F98" s="147" t="e">
        <f>SUM(F92,#REF!,F94)</f>
        <v>#REF!</v>
      </c>
      <c r="G98" s="147" t="e">
        <f>SUM(G92,#REF!,G94)</f>
        <v>#REF!</v>
      </c>
      <c r="H98" s="147" t="e">
        <f>SUM(H92,#REF!,H94)</f>
        <v>#REF!</v>
      </c>
      <c r="I98" s="147" t="e">
        <f>SUM(I92,#REF!,I94)</f>
        <v>#REF!</v>
      </c>
      <c r="J98" s="147" t="e">
        <f>SUM(J92,#REF!,J94)</f>
        <v>#REF!</v>
      </c>
      <c r="K98" s="147" t="e">
        <f>SUM(K92,#REF!,K94)</f>
        <v>#REF!</v>
      </c>
      <c r="L98" s="147" t="e">
        <f>SUM(L92,#REF!,L94)</f>
        <v>#REF!</v>
      </c>
      <c r="M98" s="147" t="e">
        <f>SUM(M92,#REF!,M94)</f>
        <v>#REF!</v>
      </c>
      <c r="N98" s="147" t="e">
        <f>SUM(N92,#REF!,N94)</f>
        <v>#REF!</v>
      </c>
      <c r="O98" s="147" t="e">
        <f>SUM(O92,#REF!,O94)</f>
        <v>#REF!</v>
      </c>
      <c r="P98" s="147" t="e">
        <f>SUM(P92,#REF!,P94)</f>
        <v>#REF!</v>
      </c>
      <c r="Q98" s="142">
        <f>SUM(Q91)</f>
        <v>5804885</v>
      </c>
      <c r="R98" s="142">
        <f>SUM(R91)</f>
        <v>3297306</v>
      </c>
      <c r="S98" s="143">
        <f t="shared" si="17"/>
        <v>56.8</v>
      </c>
    </row>
    <row r="99" spans="1:19" s="149" customFormat="1" ht="11.25">
      <c r="A99" s="148" t="s">
        <v>125</v>
      </c>
      <c r="B99" s="138"/>
      <c r="C99" s="139"/>
      <c r="D99" s="140"/>
      <c r="E99" s="140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2"/>
      <c r="R99" s="141"/>
      <c r="S99" s="143"/>
    </row>
    <row r="100" spans="1:19" s="70" customFormat="1" ht="11.25">
      <c r="A100" s="150">
        <v>10</v>
      </c>
      <c r="B100" s="151"/>
      <c r="C100" s="151"/>
      <c r="D100" s="151"/>
      <c r="E100" s="91" t="s">
        <v>104</v>
      </c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93">
        <f>SUM(Q101,)</f>
        <v>2638</v>
      </c>
      <c r="R100" s="93">
        <f>SUM(R101)</f>
        <v>2637.05</v>
      </c>
      <c r="S100" s="94">
        <f>ROUND((R100/Q100)*100,2)</f>
        <v>99.96</v>
      </c>
    </row>
    <row r="101" spans="1:19" s="70" customFormat="1" ht="9.75">
      <c r="A101" s="95"/>
      <c r="B101" s="152">
        <v>1095</v>
      </c>
      <c r="C101" s="107"/>
      <c r="D101" s="108"/>
      <c r="E101" s="97" t="s">
        <v>109</v>
      </c>
      <c r="F101" s="98">
        <f aca="true" t="shared" si="21" ref="F101:R101">SUM(F102:F102)</f>
        <v>140000</v>
      </c>
      <c r="G101" s="98">
        <f t="shared" si="21"/>
        <v>0</v>
      </c>
      <c r="H101" s="98">
        <f t="shared" si="21"/>
        <v>0</v>
      </c>
      <c r="I101" s="98">
        <f t="shared" si="21"/>
        <v>0</v>
      </c>
      <c r="J101" s="98">
        <f t="shared" si="21"/>
        <v>0</v>
      </c>
      <c r="K101" s="98">
        <f t="shared" si="21"/>
        <v>0</v>
      </c>
      <c r="L101" s="98">
        <f t="shared" si="21"/>
        <v>0</v>
      </c>
      <c r="M101" s="98">
        <f t="shared" si="21"/>
        <v>0</v>
      </c>
      <c r="N101" s="98">
        <f t="shared" si="21"/>
        <v>0</v>
      </c>
      <c r="O101" s="98">
        <f t="shared" si="21"/>
        <v>0</v>
      </c>
      <c r="P101" s="98">
        <f t="shared" si="21"/>
        <v>0</v>
      </c>
      <c r="Q101" s="93">
        <f t="shared" si="21"/>
        <v>2638</v>
      </c>
      <c r="R101" s="98">
        <f t="shared" si="21"/>
        <v>2637.05</v>
      </c>
      <c r="S101" s="94">
        <f>ROUND((R101/Q101)*100,2)</f>
        <v>99.96</v>
      </c>
    </row>
    <row r="102" spans="1:19" s="70" customFormat="1" ht="48.75">
      <c r="A102" s="95"/>
      <c r="B102" s="89"/>
      <c r="C102" s="89">
        <v>2010</v>
      </c>
      <c r="D102" s="90"/>
      <c r="E102" s="99" t="s">
        <v>260</v>
      </c>
      <c r="F102" s="92">
        <v>140000</v>
      </c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100">
        <v>2638</v>
      </c>
      <c r="R102" s="100">
        <v>2637.05</v>
      </c>
      <c r="S102" s="316">
        <f>ROUND((R102/Q102)*100,2)</f>
        <v>99.96</v>
      </c>
    </row>
    <row r="103" spans="1:19" s="116" customFormat="1" ht="9">
      <c r="A103" s="111">
        <v>750</v>
      </c>
      <c r="B103" s="112"/>
      <c r="C103" s="112"/>
      <c r="D103" s="113"/>
      <c r="E103" s="114" t="s">
        <v>112</v>
      </c>
      <c r="F103" s="129">
        <f aca="true" t="shared" si="22" ref="F103:P104">SUM(F104)</f>
        <v>37050</v>
      </c>
      <c r="G103" s="129">
        <f t="shared" si="22"/>
        <v>0</v>
      </c>
      <c r="H103" s="129">
        <f t="shared" si="22"/>
        <v>0</v>
      </c>
      <c r="I103" s="129">
        <f t="shared" si="22"/>
        <v>0</v>
      </c>
      <c r="J103" s="129">
        <f t="shared" si="22"/>
        <v>0</v>
      </c>
      <c r="K103" s="129">
        <f t="shared" si="22"/>
        <v>0</v>
      </c>
      <c r="L103" s="129">
        <f t="shared" si="22"/>
        <v>0</v>
      </c>
      <c r="M103" s="129">
        <f t="shared" si="22"/>
        <v>0</v>
      </c>
      <c r="N103" s="129">
        <f t="shared" si="22"/>
        <v>0</v>
      </c>
      <c r="O103" s="129">
        <f t="shared" si="22"/>
        <v>0</v>
      </c>
      <c r="P103" s="129">
        <f t="shared" si="22"/>
        <v>0</v>
      </c>
      <c r="Q103" s="115">
        <f>SUM(Q104:Q104)</f>
        <v>39510</v>
      </c>
      <c r="R103" s="115">
        <f>SUM(R104:R104)</f>
        <v>21280</v>
      </c>
      <c r="S103" s="94">
        <f aca="true" t="shared" si="23" ref="S103:S116">ROUND((R103/Q103)*100,2)</f>
        <v>53.86</v>
      </c>
    </row>
    <row r="104" spans="1:19" s="110" customFormat="1" ht="9">
      <c r="A104" s="95"/>
      <c r="B104" s="107">
        <v>75011</v>
      </c>
      <c r="C104" s="107"/>
      <c r="D104" s="108" t="s">
        <v>261</v>
      </c>
      <c r="E104" s="109" t="s">
        <v>228</v>
      </c>
      <c r="F104" s="119">
        <f t="shared" si="22"/>
        <v>37050</v>
      </c>
      <c r="G104" s="119">
        <f t="shared" si="22"/>
        <v>0</v>
      </c>
      <c r="H104" s="119">
        <f t="shared" si="22"/>
        <v>0</v>
      </c>
      <c r="I104" s="119">
        <f t="shared" si="22"/>
        <v>0</v>
      </c>
      <c r="J104" s="119">
        <f t="shared" si="22"/>
        <v>0</v>
      </c>
      <c r="K104" s="119">
        <f t="shared" si="22"/>
        <v>0</v>
      </c>
      <c r="L104" s="119">
        <f t="shared" si="22"/>
        <v>0</v>
      </c>
      <c r="M104" s="119">
        <f t="shared" si="22"/>
        <v>0</v>
      </c>
      <c r="N104" s="119">
        <f t="shared" si="22"/>
        <v>0</v>
      </c>
      <c r="O104" s="119">
        <f t="shared" si="22"/>
        <v>0</v>
      </c>
      <c r="P104" s="119">
        <f t="shared" si="22"/>
        <v>0</v>
      </c>
      <c r="Q104" s="115">
        <f>SUM(Q105:Q105)</f>
        <v>39510</v>
      </c>
      <c r="R104" s="115">
        <f>SUM(R105:R105)</f>
        <v>21280</v>
      </c>
      <c r="S104" s="94">
        <f t="shared" si="23"/>
        <v>53.86</v>
      </c>
    </row>
    <row r="105" spans="1:19" s="102" customFormat="1" ht="48.75">
      <c r="A105" s="95"/>
      <c r="B105" s="89"/>
      <c r="C105" s="89">
        <v>2010</v>
      </c>
      <c r="D105" s="90"/>
      <c r="E105" s="99" t="s">
        <v>262</v>
      </c>
      <c r="F105" s="120">
        <v>37050</v>
      </c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00">
        <v>39510</v>
      </c>
      <c r="R105" s="121">
        <v>21280</v>
      </c>
      <c r="S105" s="101">
        <f t="shared" si="23"/>
        <v>53.86</v>
      </c>
    </row>
    <row r="106" spans="1:19" s="125" customFormat="1" ht="27">
      <c r="A106" s="103">
        <v>751</v>
      </c>
      <c r="B106" s="123"/>
      <c r="C106" s="123"/>
      <c r="D106" s="124"/>
      <c r="E106" s="91" t="s">
        <v>126</v>
      </c>
      <c r="F106" s="122" t="e">
        <f>SUM(F107,#REF!,#REF!)</f>
        <v>#REF!</v>
      </c>
      <c r="G106" s="122" t="e">
        <f>SUM(G107,#REF!,#REF!)</f>
        <v>#REF!</v>
      </c>
      <c r="H106" s="122" t="e">
        <f>SUM(H107,#REF!,#REF!)</f>
        <v>#REF!</v>
      </c>
      <c r="I106" s="122" t="e">
        <f>SUM(I107,#REF!,#REF!)</f>
        <v>#REF!</v>
      </c>
      <c r="J106" s="122" t="e">
        <f>SUM(J107,#REF!,#REF!)</f>
        <v>#REF!</v>
      </c>
      <c r="K106" s="122" t="e">
        <f>SUM(K107,#REF!,#REF!)</f>
        <v>#REF!</v>
      </c>
      <c r="L106" s="122" t="e">
        <f>SUM(L107,#REF!,#REF!)</f>
        <v>#REF!</v>
      </c>
      <c r="M106" s="122" t="e">
        <f>SUM(M107,#REF!,#REF!)</f>
        <v>#REF!</v>
      </c>
      <c r="N106" s="122" t="e">
        <f>SUM(N107,#REF!,#REF!)</f>
        <v>#REF!</v>
      </c>
      <c r="O106" s="122" t="e">
        <f>SUM(O107,#REF!,#REF!)</f>
        <v>#REF!</v>
      </c>
      <c r="P106" s="122" t="e">
        <f>SUM(P107,#REF!,#REF!)</f>
        <v>#REF!</v>
      </c>
      <c r="Q106" s="122">
        <f>SUM(Q107)</f>
        <v>1043</v>
      </c>
      <c r="R106" s="122">
        <f>SUM(R107)</f>
        <v>522</v>
      </c>
      <c r="S106" s="94">
        <f t="shared" si="23"/>
        <v>50.05</v>
      </c>
    </row>
    <row r="107" spans="1:19" s="110" customFormat="1" ht="21" customHeight="1">
      <c r="A107" s="95"/>
      <c r="B107" s="107">
        <v>75101</v>
      </c>
      <c r="C107" s="107"/>
      <c r="D107" s="108" t="s">
        <v>263</v>
      </c>
      <c r="E107" s="109" t="s">
        <v>127</v>
      </c>
      <c r="F107" s="119">
        <f aca="true" t="shared" si="24" ref="F107:P107">SUM(F108)</f>
        <v>858</v>
      </c>
      <c r="G107" s="119">
        <f t="shared" si="24"/>
        <v>0</v>
      </c>
      <c r="H107" s="119">
        <f t="shared" si="24"/>
        <v>0</v>
      </c>
      <c r="I107" s="119">
        <f t="shared" si="24"/>
        <v>0</v>
      </c>
      <c r="J107" s="119">
        <f t="shared" si="24"/>
        <v>0</v>
      </c>
      <c r="K107" s="119">
        <f t="shared" si="24"/>
        <v>0</v>
      </c>
      <c r="L107" s="119">
        <f t="shared" si="24"/>
        <v>0</v>
      </c>
      <c r="M107" s="119">
        <f t="shared" si="24"/>
        <v>0</v>
      </c>
      <c r="N107" s="119">
        <f t="shared" si="24"/>
        <v>0</v>
      </c>
      <c r="O107" s="119">
        <f t="shared" si="24"/>
        <v>0</v>
      </c>
      <c r="P107" s="119">
        <f t="shared" si="24"/>
        <v>0</v>
      </c>
      <c r="Q107" s="93">
        <f>SUM(Q108:Q108)</f>
        <v>1043</v>
      </c>
      <c r="R107" s="93">
        <f>SUM(R108:R108)</f>
        <v>522</v>
      </c>
      <c r="S107" s="94">
        <f t="shared" si="23"/>
        <v>50.05</v>
      </c>
    </row>
    <row r="108" spans="1:19" s="102" customFormat="1" ht="48.75">
      <c r="A108" s="95"/>
      <c r="B108" s="89"/>
      <c r="C108" s="89">
        <v>2010</v>
      </c>
      <c r="D108" s="90"/>
      <c r="E108" s="99" t="s">
        <v>262</v>
      </c>
      <c r="F108" s="120">
        <v>858</v>
      </c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00">
        <v>1043</v>
      </c>
      <c r="R108" s="121">
        <v>522</v>
      </c>
      <c r="S108" s="101">
        <f t="shared" si="23"/>
        <v>50.05</v>
      </c>
    </row>
    <row r="109" spans="1:19" s="116" customFormat="1" ht="9">
      <c r="A109" s="111">
        <v>852</v>
      </c>
      <c r="B109" s="112"/>
      <c r="C109" s="112"/>
      <c r="D109" s="113"/>
      <c r="E109" s="114" t="s">
        <v>119</v>
      </c>
      <c r="F109" s="129">
        <f aca="true" t="shared" si="25" ref="F109:P109">SUM(F110)</f>
        <v>0</v>
      </c>
      <c r="G109" s="129">
        <f t="shared" si="25"/>
        <v>2078</v>
      </c>
      <c r="H109" s="129">
        <f t="shared" si="25"/>
        <v>0</v>
      </c>
      <c r="I109" s="129">
        <f t="shared" si="25"/>
        <v>0</v>
      </c>
      <c r="J109" s="129">
        <f t="shared" si="25"/>
        <v>895</v>
      </c>
      <c r="K109" s="129">
        <f t="shared" si="25"/>
        <v>0</v>
      </c>
      <c r="L109" s="129">
        <f t="shared" si="25"/>
        <v>0</v>
      </c>
      <c r="M109" s="129">
        <f t="shared" si="25"/>
        <v>0</v>
      </c>
      <c r="N109" s="129">
        <f t="shared" si="25"/>
        <v>0</v>
      </c>
      <c r="O109" s="129">
        <f t="shared" si="25"/>
        <v>0</v>
      </c>
      <c r="P109" s="129">
        <f t="shared" si="25"/>
        <v>0</v>
      </c>
      <c r="Q109" s="115">
        <f>SUM(Q110,Q112,Q114)</f>
        <v>2507296</v>
      </c>
      <c r="R109" s="115">
        <f>SUM(R110,R112,R114)</f>
        <v>1299901</v>
      </c>
      <c r="S109" s="94">
        <f t="shared" si="23"/>
        <v>51.84</v>
      </c>
    </row>
    <row r="110" spans="1:19" s="110" customFormat="1" ht="37.5" customHeight="1">
      <c r="A110" s="95"/>
      <c r="B110" s="107">
        <v>85212</v>
      </c>
      <c r="C110" s="107"/>
      <c r="D110" s="108" t="s">
        <v>261</v>
      </c>
      <c r="E110" s="109" t="s">
        <v>178</v>
      </c>
      <c r="F110" s="119">
        <f aca="true" t="shared" si="26" ref="F110:R110">SUM(F111:F111)</f>
        <v>0</v>
      </c>
      <c r="G110" s="119">
        <f t="shared" si="26"/>
        <v>2078</v>
      </c>
      <c r="H110" s="119">
        <f t="shared" si="26"/>
        <v>0</v>
      </c>
      <c r="I110" s="119">
        <f t="shared" si="26"/>
        <v>0</v>
      </c>
      <c r="J110" s="119">
        <f t="shared" si="26"/>
        <v>895</v>
      </c>
      <c r="K110" s="119">
        <f t="shared" si="26"/>
        <v>0</v>
      </c>
      <c r="L110" s="119">
        <f t="shared" si="26"/>
        <v>0</v>
      </c>
      <c r="M110" s="119">
        <f t="shared" si="26"/>
        <v>0</v>
      </c>
      <c r="N110" s="119">
        <f t="shared" si="26"/>
        <v>0</v>
      </c>
      <c r="O110" s="119">
        <f t="shared" si="26"/>
        <v>0</v>
      </c>
      <c r="P110" s="119">
        <f t="shared" si="26"/>
        <v>0</v>
      </c>
      <c r="Q110" s="115">
        <f t="shared" si="26"/>
        <v>2411237</v>
      </c>
      <c r="R110" s="115">
        <f t="shared" si="26"/>
        <v>1246514</v>
      </c>
      <c r="S110" s="94">
        <f t="shared" si="23"/>
        <v>51.7</v>
      </c>
    </row>
    <row r="111" spans="1:19" s="158" customFormat="1" ht="48.75">
      <c r="A111" s="153"/>
      <c r="B111" s="154"/>
      <c r="C111" s="154">
        <v>2010</v>
      </c>
      <c r="D111" s="155"/>
      <c r="E111" s="99" t="s">
        <v>262</v>
      </c>
      <c r="F111" s="121">
        <v>0</v>
      </c>
      <c r="G111" s="121">
        <v>2078</v>
      </c>
      <c r="H111" s="121"/>
      <c r="I111" s="121"/>
      <c r="J111" s="121">
        <v>895</v>
      </c>
      <c r="K111" s="121"/>
      <c r="L111" s="121"/>
      <c r="M111" s="121"/>
      <c r="N111" s="121"/>
      <c r="O111" s="121"/>
      <c r="P111" s="121"/>
      <c r="Q111" s="156">
        <v>2411237</v>
      </c>
      <c r="R111" s="157">
        <v>1246514</v>
      </c>
      <c r="S111" s="101">
        <f t="shared" si="23"/>
        <v>51.7</v>
      </c>
    </row>
    <row r="112" spans="1:19" s="110" customFormat="1" ht="45" customHeight="1">
      <c r="A112" s="95"/>
      <c r="B112" s="107">
        <v>85213</v>
      </c>
      <c r="C112" s="107"/>
      <c r="D112" s="108" t="s">
        <v>261</v>
      </c>
      <c r="E112" s="109" t="s">
        <v>264</v>
      </c>
      <c r="F112" s="119">
        <f aca="true" t="shared" si="27" ref="F112:P112">SUM(F113)</f>
        <v>9018</v>
      </c>
      <c r="G112" s="119">
        <f t="shared" si="27"/>
        <v>0</v>
      </c>
      <c r="H112" s="119">
        <f t="shared" si="27"/>
        <v>0</v>
      </c>
      <c r="I112" s="119">
        <f t="shared" si="27"/>
        <v>0</v>
      </c>
      <c r="J112" s="119">
        <f t="shared" si="27"/>
        <v>0</v>
      </c>
      <c r="K112" s="119">
        <f t="shared" si="27"/>
        <v>0</v>
      </c>
      <c r="L112" s="119">
        <f t="shared" si="27"/>
        <v>0</v>
      </c>
      <c r="M112" s="119">
        <f t="shared" si="27"/>
        <v>-2018</v>
      </c>
      <c r="N112" s="119">
        <f t="shared" si="27"/>
        <v>0</v>
      </c>
      <c r="O112" s="119">
        <f t="shared" si="27"/>
        <v>0</v>
      </c>
      <c r="P112" s="119">
        <f t="shared" si="27"/>
        <v>0</v>
      </c>
      <c r="Q112" s="93">
        <f>SUM(Q113:Q113)</f>
        <v>11356</v>
      </c>
      <c r="R112" s="93">
        <f>SUM(R113:R113)</f>
        <v>5676</v>
      </c>
      <c r="S112" s="94">
        <f t="shared" si="23"/>
        <v>49.98</v>
      </c>
    </row>
    <row r="113" spans="1:19" s="158" customFormat="1" ht="51" customHeight="1">
      <c r="A113" s="153"/>
      <c r="B113" s="154"/>
      <c r="C113" s="154">
        <v>2010</v>
      </c>
      <c r="D113" s="155"/>
      <c r="E113" s="99" t="s">
        <v>262</v>
      </c>
      <c r="F113" s="121">
        <v>9018</v>
      </c>
      <c r="G113" s="121"/>
      <c r="H113" s="121"/>
      <c r="I113" s="121"/>
      <c r="J113" s="121"/>
      <c r="K113" s="121"/>
      <c r="L113" s="121"/>
      <c r="M113" s="121">
        <v>-2018</v>
      </c>
      <c r="N113" s="121"/>
      <c r="O113" s="121"/>
      <c r="P113" s="121"/>
      <c r="Q113" s="156">
        <v>11356</v>
      </c>
      <c r="R113" s="121">
        <v>5676</v>
      </c>
      <c r="S113" s="101">
        <f t="shared" si="23"/>
        <v>49.98</v>
      </c>
    </row>
    <row r="114" spans="1:19" s="110" customFormat="1" ht="28.5" customHeight="1">
      <c r="A114" s="95"/>
      <c r="B114" s="107">
        <v>85214</v>
      </c>
      <c r="C114" s="107"/>
      <c r="D114" s="108" t="s">
        <v>261</v>
      </c>
      <c r="E114" s="109" t="s">
        <v>175</v>
      </c>
      <c r="F114" s="119">
        <f aca="true" t="shared" si="28" ref="F114:P114">SUM(F115)</f>
        <v>254450</v>
      </c>
      <c r="G114" s="119">
        <f t="shared" si="28"/>
        <v>12840</v>
      </c>
      <c r="H114" s="119">
        <f t="shared" si="28"/>
        <v>0</v>
      </c>
      <c r="I114" s="119">
        <f t="shared" si="28"/>
        <v>0</v>
      </c>
      <c r="J114" s="119">
        <f t="shared" si="28"/>
        <v>10682</v>
      </c>
      <c r="K114" s="119">
        <f t="shared" si="28"/>
        <v>0</v>
      </c>
      <c r="L114" s="119">
        <f t="shared" si="28"/>
        <v>0</v>
      </c>
      <c r="M114" s="119">
        <f t="shared" si="28"/>
        <v>-29661</v>
      </c>
      <c r="N114" s="119">
        <f t="shared" si="28"/>
        <v>0</v>
      </c>
      <c r="O114" s="119">
        <f t="shared" si="28"/>
        <v>2200</v>
      </c>
      <c r="P114" s="119">
        <f t="shared" si="28"/>
        <v>0</v>
      </c>
      <c r="Q114" s="93">
        <f>SUM(Q115:Q115)</f>
        <v>84703</v>
      </c>
      <c r="R114" s="93">
        <f>SUM(R115:R115)</f>
        <v>47711</v>
      </c>
      <c r="S114" s="94">
        <f t="shared" si="23"/>
        <v>56.33</v>
      </c>
    </row>
    <row r="115" spans="1:19" s="158" customFormat="1" ht="50.25" customHeight="1">
      <c r="A115" s="153"/>
      <c r="B115" s="154"/>
      <c r="C115" s="154">
        <v>2010</v>
      </c>
      <c r="D115" s="155"/>
      <c r="E115" s="99" t="s">
        <v>262</v>
      </c>
      <c r="F115" s="121">
        <v>254450</v>
      </c>
      <c r="G115" s="121">
        <v>12840</v>
      </c>
      <c r="H115" s="121"/>
      <c r="I115" s="121"/>
      <c r="J115" s="121">
        <v>10682</v>
      </c>
      <c r="K115" s="121"/>
      <c r="L115" s="121"/>
      <c r="M115" s="121">
        <v>-29661</v>
      </c>
      <c r="N115" s="121"/>
      <c r="O115" s="121">
        <v>2200</v>
      </c>
      <c r="P115" s="121"/>
      <c r="Q115" s="156">
        <v>84703</v>
      </c>
      <c r="R115" s="121">
        <v>47711</v>
      </c>
      <c r="S115" s="101">
        <f t="shared" si="23"/>
        <v>56.33</v>
      </c>
    </row>
    <row r="116" spans="1:19" s="136" customFormat="1" ht="11.25">
      <c r="A116" s="432" t="s">
        <v>265</v>
      </c>
      <c r="B116" s="433"/>
      <c r="C116" s="433"/>
      <c r="D116" s="433"/>
      <c r="E116" s="434"/>
      <c r="F116" s="159" t="e">
        <f>SUM(F103,F106,F109,#REF!,#REF!)</f>
        <v>#REF!</v>
      </c>
      <c r="G116" s="159" t="e">
        <f>SUM(G103,G106,G109,#REF!,#REF!)</f>
        <v>#REF!</v>
      </c>
      <c r="H116" s="159" t="e">
        <f>SUM(H103,H106,H109,#REF!,#REF!)</f>
        <v>#REF!</v>
      </c>
      <c r="I116" s="159" t="e">
        <f>SUM(I103,I106,I109,#REF!,#REF!)</f>
        <v>#REF!</v>
      </c>
      <c r="J116" s="159" t="e">
        <f>SUM(J103,J106,J109,#REF!,#REF!)</f>
        <v>#REF!</v>
      </c>
      <c r="K116" s="159" t="e">
        <f>SUM(K103,K106,K109,#REF!,#REF!)</f>
        <v>#REF!</v>
      </c>
      <c r="L116" s="159" t="e">
        <f>SUM(L103,L106,L109,#REF!,#REF!)</f>
        <v>#REF!</v>
      </c>
      <c r="M116" s="159" t="e">
        <f>SUM(M103,M106,M109,#REF!,#REF!)</f>
        <v>#REF!</v>
      </c>
      <c r="N116" s="159" t="e">
        <f>SUM(N103,N106,N109,#REF!,#REF!)</f>
        <v>#REF!</v>
      </c>
      <c r="O116" s="159" t="e">
        <f>SUM(O103,O106,O109,#REF!,#REF!)</f>
        <v>#REF!</v>
      </c>
      <c r="P116" s="159" t="e">
        <f>SUM(P103,P106,P109,#REF!,#REF!)</f>
        <v>#REF!</v>
      </c>
      <c r="Q116" s="159">
        <f>SUM(Q100,Q103,Q106,Q109)</f>
        <v>2550487</v>
      </c>
      <c r="R116" s="159">
        <f>SUM(R100,R103,R106,R109)</f>
        <v>1324340.05</v>
      </c>
      <c r="S116" s="94">
        <f t="shared" si="23"/>
        <v>51.92</v>
      </c>
    </row>
    <row r="117" spans="1:19" s="136" customFormat="1" ht="28.5" customHeight="1" hidden="1">
      <c r="A117" s="426" t="s">
        <v>266</v>
      </c>
      <c r="B117" s="427"/>
      <c r="C117" s="427"/>
      <c r="D117" s="427"/>
      <c r="E117" s="427"/>
      <c r="F117" s="427"/>
      <c r="G117" s="427"/>
      <c r="H117" s="427"/>
      <c r="I117" s="427"/>
      <c r="J117" s="427"/>
      <c r="K117" s="427"/>
      <c r="L117" s="427"/>
      <c r="M117" s="427"/>
      <c r="N117" s="427"/>
      <c r="O117" s="427"/>
      <c r="P117" s="427"/>
      <c r="Q117" s="427"/>
      <c r="R117" s="428"/>
      <c r="S117" s="143"/>
    </row>
    <row r="118" spans="1:19" s="106" customFormat="1" ht="20.25" customHeight="1" hidden="1">
      <c r="A118" s="103">
        <v>921</v>
      </c>
      <c r="B118" s="104"/>
      <c r="C118" s="104"/>
      <c r="D118" s="105"/>
      <c r="E118" s="91" t="s">
        <v>162</v>
      </c>
      <c r="F118" s="160" t="e">
        <f>SUM(#REF!,#REF!,F119)</f>
        <v>#REF!</v>
      </c>
      <c r="G118" s="160" t="e">
        <f>SUM(#REF!,#REF!,G119)</f>
        <v>#REF!</v>
      </c>
      <c r="H118" s="160" t="e">
        <f>SUM(#REF!,#REF!,H119)</f>
        <v>#REF!</v>
      </c>
      <c r="I118" s="160" t="e">
        <f>SUM(#REF!,#REF!,I119)</f>
        <v>#REF!</v>
      </c>
      <c r="J118" s="160" t="e">
        <f>SUM(#REF!,#REF!,J119)</f>
        <v>#REF!</v>
      </c>
      <c r="K118" s="160" t="e">
        <f>SUM(#REF!,#REF!,K119)</f>
        <v>#REF!</v>
      </c>
      <c r="L118" s="160" t="e">
        <f>SUM(#REF!,#REF!,L119)</f>
        <v>#REF!</v>
      </c>
      <c r="M118" s="160" t="e">
        <f>SUM(#REF!,#REF!,M119)</f>
        <v>#REF!</v>
      </c>
      <c r="N118" s="160" t="e">
        <f>SUM(#REF!,#REF!,N119)</f>
        <v>#REF!</v>
      </c>
      <c r="O118" s="160" t="e">
        <f>SUM(#REF!,#REF!,O119)</f>
        <v>#REF!</v>
      </c>
      <c r="P118" s="160" t="e">
        <f>SUM(#REF!,#REF!,P119)</f>
        <v>#REF!</v>
      </c>
      <c r="Q118" s="93">
        <f>SUM(Q119)</f>
        <v>0</v>
      </c>
      <c r="R118" s="93">
        <f>SUM(R119)</f>
        <v>0</v>
      </c>
      <c r="S118" s="94" t="e">
        <f>ROUND((R118/Q118)*100,2)</f>
        <v>#DIV/0!</v>
      </c>
    </row>
    <row r="119" spans="1:19" s="110" customFormat="1" ht="12" customHeight="1" hidden="1">
      <c r="A119" s="95"/>
      <c r="B119" s="107">
        <v>92116</v>
      </c>
      <c r="C119" s="107"/>
      <c r="D119" s="108" t="s">
        <v>261</v>
      </c>
      <c r="E119" s="109" t="s">
        <v>164</v>
      </c>
      <c r="F119" s="161">
        <f aca="true" t="shared" si="29" ref="F119:P119">SUM(F120)</f>
        <v>16251</v>
      </c>
      <c r="G119" s="161">
        <f t="shared" si="29"/>
        <v>0</v>
      </c>
      <c r="H119" s="161">
        <f t="shared" si="29"/>
        <v>0</v>
      </c>
      <c r="I119" s="161">
        <f t="shared" si="29"/>
        <v>0</v>
      </c>
      <c r="J119" s="161">
        <f t="shared" si="29"/>
        <v>6321</v>
      </c>
      <c r="K119" s="161">
        <f t="shared" si="29"/>
        <v>0</v>
      </c>
      <c r="L119" s="161">
        <f t="shared" si="29"/>
        <v>0</v>
      </c>
      <c r="M119" s="161">
        <f t="shared" si="29"/>
        <v>0</v>
      </c>
      <c r="N119" s="161">
        <f t="shared" si="29"/>
        <v>139</v>
      </c>
      <c r="O119" s="161">
        <f t="shared" si="29"/>
        <v>0</v>
      </c>
      <c r="P119" s="161">
        <f t="shared" si="29"/>
        <v>0</v>
      </c>
      <c r="Q119" s="93">
        <f>SUM(Q120:Q120)</f>
        <v>0</v>
      </c>
      <c r="R119" s="93">
        <f>SUM(R120:R120)</f>
        <v>0</v>
      </c>
      <c r="S119" s="94" t="e">
        <f>ROUND((R119/Q119)*100,2)</f>
        <v>#DIV/0!</v>
      </c>
    </row>
    <row r="120" spans="1:19" s="102" customFormat="1" ht="42.75" customHeight="1" hidden="1">
      <c r="A120" s="95"/>
      <c r="B120" s="89"/>
      <c r="C120" s="89">
        <v>2020</v>
      </c>
      <c r="D120" s="90"/>
      <c r="E120" s="99" t="s">
        <v>267</v>
      </c>
      <c r="F120" s="162">
        <v>16251</v>
      </c>
      <c r="G120" s="162"/>
      <c r="H120" s="162"/>
      <c r="I120" s="162"/>
      <c r="J120" s="162">
        <v>6321</v>
      </c>
      <c r="K120" s="162"/>
      <c r="L120" s="162"/>
      <c r="M120" s="162"/>
      <c r="N120" s="162">
        <v>139</v>
      </c>
      <c r="O120" s="162"/>
      <c r="P120" s="162"/>
      <c r="Q120" s="100">
        <v>0</v>
      </c>
      <c r="R120" s="100">
        <v>0</v>
      </c>
      <c r="S120" s="101" t="e">
        <f>ROUND((R120/Q120)*100,2)</f>
        <v>#DIV/0!</v>
      </c>
    </row>
    <row r="121" spans="1:19" s="136" customFormat="1" ht="26.25" customHeight="1" hidden="1">
      <c r="A121" s="435" t="s">
        <v>268</v>
      </c>
      <c r="B121" s="436"/>
      <c r="C121" s="436"/>
      <c r="D121" s="436"/>
      <c r="E121" s="437"/>
      <c r="F121" s="163" t="e">
        <f>SUM(#REF!,#REF!,F108,#REF!,#REF!)</f>
        <v>#REF!</v>
      </c>
      <c r="G121" s="163" t="e">
        <f>SUM(#REF!,#REF!,G108,#REF!,#REF!)</f>
        <v>#REF!</v>
      </c>
      <c r="H121" s="163" t="e">
        <f>SUM(#REF!,#REF!,H108,#REF!,#REF!)</f>
        <v>#REF!</v>
      </c>
      <c r="I121" s="163" t="e">
        <f>SUM(#REF!,#REF!,I108,#REF!,#REF!)</f>
        <v>#REF!</v>
      </c>
      <c r="J121" s="163" t="e">
        <f>SUM(#REF!,#REF!,J108,#REF!,#REF!)</f>
        <v>#REF!</v>
      </c>
      <c r="K121" s="163" t="e">
        <f>SUM(#REF!,#REF!,K108,#REF!,#REF!)</f>
        <v>#REF!</v>
      </c>
      <c r="L121" s="163" t="e">
        <f>SUM(#REF!,#REF!,L108,#REF!,#REF!)</f>
        <v>#REF!</v>
      </c>
      <c r="M121" s="163" t="e">
        <f>SUM(#REF!,#REF!,M108,#REF!,#REF!)</f>
        <v>#REF!</v>
      </c>
      <c r="N121" s="163" t="e">
        <f>SUM(#REF!,#REF!,N108,#REF!,#REF!)</f>
        <v>#REF!</v>
      </c>
      <c r="O121" s="163" t="e">
        <f>SUM(#REF!,#REF!,O108,#REF!,#REF!)</f>
        <v>#REF!</v>
      </c>
      <c r="P121" s="163" t="e">
        <f>SUM(#REF!,#REF!,P108,#REF!,#REF!)</f>
        <v>#REF!</v>
      </c>
      <c r="Q121" s="163">
        <f>SUM(Q118)</f>
        <v>0</v>
      </c>
      <c r="R121" s="163">
        <f>SUM(R118)</f>
        <v>0</v>
      </c>
      <c r="S121" s="143" t="e">
        <f>ROUND((R121/Q121)*100,2)</f>
        <v>#DIV/0!</v>
      </c>
    </row>
    <row r="122" spans="1:19" s="136" customFormat="1" ht="11.25">
      <c r="A122" s="164" t="s">
        <v>128</v>
      </c>
      <c r="B122" s="165"/>
      <c r="C122" s="139"/>
      <c r="D122" s="166"/>
      <c r="E122" s="166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2"/>
      <c r="R122" s="141"/>
      <c r="S122" s="143"/>
    </row>
    <row r="123" spans="1:19" s="106" customFormat="1" ht="9.75">
      <c r="A123" s="103">
        <v>801</v>
      </c>
      <c r="B123" s="104"/>
      <c r="C123" s="104"/>
      <c r="D123" s="105"/>
      <c r="E123" s="91" t="s">
        <v>117</v>
      </c>
      <c r="F123" s="160" t="e">
        <f>SUM(#REF!,#REF!,F124)</f>
        <v>#REF!</v>
      </c>
      <c r="G123" s="160" t="e">
        <f>SUM(#REF!,#REF!,G124)</f>
        <v>#REF!</v>
      </c>
      <c r="H123" s="160" t="e">
        <f>SUM(#REF!,#REF!,H124)</f>
        <v>#REF!</v>
      </c>
      <c r="I123" s="160" t="e">
        <f>SUM(#REF!,#REF!,I124)</f>
        <v>#REF!</v>
      </c>
      <c r="J123" s="160" t="e">
        <f>SUM(#REF!,#REF!,J124)</f>
        <v>#REF!</v>
      </c>
      <c r="K123" s="160" t="e">
        <f>SUM(#REF!,#REF!,K124)</f>
        <v>#REF!</v>
      </c>
      <c r="L123" s="160" t="e">
        <f>SUM(#REF!,#REF!,L124)</f>
        <v>#REF!</v>
      </c>
      <c r="M123" s="160" t="e">
        <f>SUM(#REF!,#REF!,M124)</f>
        <v>#REF!</v>
      </c>
      <c r="N123" s="160" t="e">
        <f>SUM(#REF!,#REF!,N124)</f>
        <v>#REF!</v>
      </c>
      <c r="O123" s="160" t="e">
        <f>SUM(#REF!,#REF!,O124)</f>
        <v>#REF!</v>
      </c>
      <c r="P123" s="160" t="e">
        <f>SUM(#REF!,#REF!,P124)</f>
        <v>#REF!</v>
      </c>
      <c r="Q123" s="93">
        <f>SUM(Q124,Q127,Q130,Q132)</f>
        <v>18060</v>
      </c>
      <c r="R123" s="93">
        <f>SUM(R124)</f>
        <v>18060</v>
      </c>
      <c r="S123" s="94">
        <f aca="true" t="shared" si="30" ref="S123:S144">ROUND((R123/Q123)*100,2)</f>
        <v>100</v>
      </c>
    </row>
    <row r="124" spans="1:19" s="110" customFormat="1" ht="9">
      <c r="A124" s="95"/>
      <c r="B124" s="107">
        <v>80101</v>
      </c>
      <c r="C124" s="107"/>
      <c r="D124" s="108" t="s">
        <v>261</v>
      </c>
      <c r="E124" s="109" t="s">
        <v>118</v>
      </c>
      <c r="F124" s="161">
        <f aca="true" t="shared" si="31" ref="F124:P124">SUM(F125)</f>
        <v>16251</v>
      </c>
      <c r="G124" s="161">
        <f t="shared" si="31"/>
        <v>0</v>
      </c>
      <c r="H124" s="161">
        <f t="shared" si="31"/>
        <v>0</v>
      </c>
      <c r="I124" s="161">
        <f t="shared" si="31"/>
        <v>0</v>
      </c>
      <c r="J124" s="161">
        <f t="shared" si="31"/>
        <v>6321</v>
      </c>
      <c r="K124" s="161">
        <f t="shared" si="31"/>
        <v>0</v>
      </c>
      <c r="L124" s="161">
        <f t="shared" si="31"/>
        <v>0</v>
      </c>
      <c r="M124" s="161">
        <f t="shared" si="31"/>
        <v>0</v>
      </c>
      <c r="N124" s="161">
        <f t="shared" si="31"/>
        <v>139</v>
      </c>
      <c r="O124" s="161">
        <f t="shared" si="31"/>
        <v>0</v>
      </c>
      <c r="P124" s="161">
        <f t="shared" si="31"/>
        <v>0</v>
      </c>
      <c r="Q124" s="93">
        <f>SUM(Q125:Q126)</f>
        <v>18060</v>
      </c>
      <c r="R124" s="93">
        <f>SUM(R125)</f>
        <v>18060</v>
      </c>
      <c r="S124" s="94">
        <f t="shared" si="30"/>
        <v>100</v>
      </c>
    </row>
    <row r="125" spans="1:19" s="102" customFormat="1" ht="29.25">
      <c r="A125" s="95"/>
      <c r="B125" s="89"/>
      <c r="C125" s="89">
        <v>2030</v>
      </c>
      <c r="D125" s="90"/>
      <c r="E125" s="99" t="s">
        <v>269</v>
      </c>
      <c r="F125" s="162">
        <v>16251</v>
      </c>
      <c r="G125" s="162"/>
      <c r="H125" s="162"/>
      <c r="I125" s="162"/>
      <c r="J125" s="162">
        <v>6321</v>
      </c>
      <c r="K125" s="162"/>
      <c r="L125" s="162"/>
      <c r="M125" s="162"/>
      <c r="N125" s="162">
        <v>139</v>
      </c>
      <c r="O125" s="162"/>
      <c r="P125" s="162"/>
      <c r="Q125" s="100">
        <v>18060</v>
      </c>
      <c r="R125" s="100">
        <v>18060</v>
      </c>
      <c r="S125" s="101">
        <f t="shared" si="30"/>
        <v>100</v>
      </c>
    </row>
    <row r="126" spans="1:19" s="102" customFormat="1" ht="29.25" hidden="1">
      <c r="A126" s="95"/>
      <c r="B126" s="89"/>
      <c r="C126" s="89">
        <v>2033</v>
      </c>
      <c r="D126" s="90"/>
      <c r="E126" s="99" t="s">
        <v>270</v>
      </c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00">
        <v>0</v>
      </c>
      <c r="R126" s="100">
        <v>0</v>
      </c>
      <c r="S126" s="101" t="e">
        <f t="shared" si="30"/>
        <v>#DIV/0!</v>
      </c>
    </row>
    <row r="127" spans="1:19" s="110" customFormat="1" ht="9" hidden="1">
      <c r="A127" s="95"/>
      <c r="B127" s="107">
        <v>80110</v>
      </c>
      <c r="C127" s="107"/>
      <c r="D127" s="108" t="s">
        <v>261</v>
      </c>
      <c r="E127" s="109" t="s">
        <v>251</v>
      </c>
      <c r="F127" s="161">
        <f aca="true" t="shared" si="32" ref="F127:P127">SUM(F128)</f>
        <v>16251</v>
      </c>
      <c r="G127" s="161">
        <f t="shared" si="32"/>
        <v>0</v>
      </c>
      <c r="H127" s="161">
        <f t="shared" si="32"/>
        <v>0</v>
      </c>
      <c r="I127" s="161">
        <f t="shared" si="32"/>
        <v>0</v>
      </c>
      <c r="J127" s="161">
        <f t="shared" si="32"/>
        <v>6321</v>
      </c>
      <c r="K127" s="161">
        <f t="shared" si="32"/>
        <v>0</v>
      </c>
      <c r="L127" s="161">
        <f t="shared" si="32"/>
        <v>0</v>
      </c>
      <c r="M127" s="161">
        <f t="shared" si="32"/>
        <v>0</v>
      </c>
      <c r="N127" s="161">
        <f t="shared" si="32"/>
        <v>139</v>
      </c>
      <c r="O127" s="161">
        <f t="shared" si="32"/>
        <v>0</v>
      </c>
      <c r="P127" s="161">
        <f t="shared" si="32"/>
        <v>0</v>
      </c>
      <c r="Q127" s="93">
        <f>SUM(Q128:Q129)</f>
        <v>0</v>
      </c>
      <c r="R127" s="93">
        <f>SUM(R128:R129)</f>
        <v>0</v>
      </c>
      <c r="S127" s="94" t="e">
        <f t="shared" si="30"/>
        <v>#DIV/0!</v>
      </c>
    </row>
    <row r="128" spans="1:19" s="102" customFormat="1" ht="29.25" hidden="1">
      <c r="A128" s="95"/>
      <c r="B128" s="89"/>
      <c r="C128" s="89">
        <v>2030</v>
      </c>
      <c r="D128" s="90"/>
      <c r="E128" s="99" t="s">
        <v>270</v>
      </c>
      <c r="F128" s="162">
        <v>16251</v>
      </c>
      <c r="G128" s="162"/>
      <c r="H128" s="162"/>
      <c r="I128" s="162"/>
      <c r="J128" s="162">
        <v>6321</v>
      </c>
      <c r="K128" s="162"/>
      <c r="L128" s="162"/>
      <c r="M128" s="162"/>
      <c r="N128" s="162">
        <v>139</v>
      </c>
      <c r="O128" s="162"/>
      <c r="P128" s="162"/>
      <c r="Q128" s="100">
        <v>0</v>
      </c>
      <c r="R128" s="100">
        <v>0</v>
      </c>
      <c r="S128" s="101" t="e">
        <f t="shared" si="30"/>
        <v>#DIV/0!</v>
      </c>
    </row>
    <row r="129" spans="1:19" s="102" customFormat="1" ht="39" hidden="1">
      <c r="A129" s="95"/>
      <c r="B129" s="89"/>
      <c r="C129" s="89">
        <v>6330</v>
      </c>
      <c r="D129" s="90"/>
      <c r="E129" s="99" t="s">
        <v>271</v>
      </c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00">
        <v>0</v>
      </c>
      <c r="R129" s="100">
        <v>0</v>
      </c>
      <c r="S129" s="101" t="e">
        <f t="shared" si="30"/>
        <v>#DIV/0!</v>
      </c>
    </row>
    <row r="130" spans="1:19" s="110" customFormat="1" ht="18" hidden="1">
      <c r="A130" s="95"/>
      <c r="B130" s="107">
        <v>80146</v>
      </c>
      <c r="C130" s="107"/>
      <c r="D130" s="108" t="s">
        <v>261</v>
      </c>
      <c r="E130" s="109" t="s">
        <v>152</v>
      </c>
      <c r="F130" s="161" t="e">
        <f>SUM(#REF!)</f>
        <v>#REF!</v>
      </c>
      <c r="G130" s="161" t="e">
        <f>SUM(#REF!)</f>
        <v>#REF!</v>
      </c>
      <c r="H130" s="161" t="e">
        <f>SUM(#REF!)</f>
        <v>#REF!</v>
      </c>
      <c r="I130" s="161" t="e">
        <f>SUM(#REF!)</f>
        <v>#REF!</v>
      </c>
      <c r="J130" s="161" t="e">
        <f>SUM(#REF!)</f>
        <v>#REF!</v>
      </c>
      <c r="K130" s="161" t="e">
        <f>SUM(#REF!)</f>
        <v>#REF!</v>
      </c>
      <c r="L130" s="161" t="e">
        <f>SUM(#REF!)</f>
        <v>#REF!</v>
      </c>
      <c r="M130" s="161" t="e">
        <f>SUM(#REF!)</f>
        <v>#REF!</v>
      </c>
      <c r="N130" s="161" t="e">
        <f>SUM(#REF!)</f>
        <v>#REF!</v>
      </c>
      <c r="O130" s="161" t="e">
        <f>SUM(#REF!)</f>
        <v>#REF!</v>
      </c>
      <c r="P130" s="161" t="e">
        <f>SUM(#REF!)</f>
        <v>#REF!</v>
      </c>
      <c r="Q130" s="93">
        <f>SUM(Q131:Q131)</f>
        <v>0</v>
      </c>
      <c r="R130" s="93">
        <f>SUM(R131:R131)</f>
        <v>0</v>
      </c>
      <c r="S130" s="94" t="e">
        <f t="shared" si="30"/>
        <v>#DIV/0!</v>
      </c>
    </row>
    <row r="131" spans="1:19" s="102" customFormat="1" ht="29.25" hidden="1">
      <c r="A131" s="95"/>
      <c r="B131" s="89"/>
      <c r="C131" s="89">
        <v>2033</v>
      </c>
      <c r="D131" s="90"/>
      <c r="E131" s="99" t="s">
        <v>270</v>
      </c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00">
        <v>0</v>
      </c>
      <c r="R131" s="100">
        <v>0</v>
      </c>
      <c r="S131" s="101" t="e">
        <f t="shared" si="30"/>
        <v>#DIV/0!</v>
      </c>
    </row>
    <row r="132" spans="1:19" s="110" customFormat="1" ht="9" hidden="1">
      <c r="A132" s="95"/>
      <c r="B132" s="107">
        <v>80195</v>
      </c>
      <c r="C132" s="107"/>
      <c r="D132" s="108" t="s">
        <v>261</v>
      </c>
      <c r="E132" s="109" t="s">
        <v>109</v>
      </c>
      <c r="F132" s="161">
        <f aca="true" t="shared" si="33" ref="F132:P132">SUM(F133)</f>
        <v>16251</v>
      </c>
      <c r="G132" s="161">
        <f t="shared" si="33"/>
        <v>0</v>
      </c>
      <c r="H132" s="161">
        <f t="shared" si="33"/>
        <v>0</v>
      </c>
      <c r="I132" s="161">
        <f t="shared" si="33"/>
        <v>0</v>
      </c>
      <c r="J132" s="161">
        <f t="shared" si="33"/>
        <v>6321</v>
      </c>
      <c r="K132" s="161">
        <f t="shared" si="33"/>
        <v>0</v>
      </c>
      <c r="L132" s="161">
        <f t="shared" si="33"/>
        <v>0</v>
      </c>
      <c r="M132" s="161">
        <f t="shared" si="33"/>
        <v>0</v>
      </c>
      <c r="N132" s="161">
        <f t="shared" si="33"/>
        <v>139</v>
      </c>
      <c r="O132" s="161">
        <f t="shared" si="33"/>
        <v>0</v>
      </c>
      <c r="P132" s="161">
        <f t="shared" si="33"/>
        <v>0</v>
      </c>
      <c r="Q132" s="93">
        <f>SUM(Q133:Q133)</f>
        <v>0</v>
      </c>
      <c r="R132" s="93">
        <f>SUM(R133:R133)</f>
        <v>0</v>
      </c>
      <c r="S132" s="94" t="e">
        <f t="shared" si="30"/>
        <v>#DIV/0!</v>
      </c>
    </row>
    <row r="133" spans="1:19" s="102" customFormat="1" ht="29.25" hidden="1">
      <c r="A133" s="95"/>
      <c r="B133" s="89"/>
      <c r="C133" s="89">
        <v>2030</v>
      </c>
      <c r="D133" s="90"/>
      <c r="E133" s="99" t="s">
        <v>270</v>
      </c>
      <c r="F133" s="162">
        <v>16251</v>
      </c>
      <c r="G133" s="162"/>
      <c r="H133" s="162"/>
      <c r="I133" s="162"/>
      <c r="J133" s="162">
        <v>6321</v>
      </c>
      <c r="K133" s="162"/>
      <c r="L133" s="162"/>
      <c r="M133" s="162"/>
      <c r="N133" s="162">
        <v>139</v>
      </c>
      <c r="O133" s="162"/>
      <c r="P133" s="162"/>
      <c r="Q133" s="100">
        <v>0</v>
      </c>
      <c r="R133" s="100">
        <v>0</v>
      </c>
      <c r="S133" s="101" t="e">
        <f t="shared" si="30"/>
        <v>#DIV/0!</v>
      </c>
    </row>
    <row r="134" spans="1:19" s="106" customFormat="1" ht="9.75">
      <c r="A134" s="103">
        <v>852</v>
      </c>
      <c r="B134" s="104"/>
      <c r="C134" s="104"/>
      <c r="D134" s="105"/>
      <c r="E134" s="91" t="s">
        <v>119</v>
      </c>
      <c r="F134" s="160" t="e">
        <f>SUM(#REF!,#REF!,F135)</f>
        <v>#REF!</v>
      </c>
      <c r="G134" s="160" t="e">
        <f>SUM(#REF!,#REF!,G135)</f>
        <v>#REF!</v>
      </c>
      <c r="H134" s="160" t="e">
        <f>SUM(#REF!,#REF!,H135)</f>
        <v>#REF!</v>
      </c>
      <c r="I134" s="160" t="e">
        <f>SUM(#REF!,#REF!,I135)</f>
        <v>#REF!</v>
      </c>
      <c r="J134" s="160" t="e">
        <f>SUM(#REF!,#REF!,J135)</f>
        <v>#REF!</v>
      </c>
      <c r="K134" s="160" t="e">
        <f>SUM(#REF!,#REF!,K135)</f>
        <v>#REF!</v>
      </c>
      <c r="L134" s="160" t="e">
        <f>SUM(#REF!,#REF!,L135)</f>
        <v>#REF!</v>
      </c>
      <c r="M134" s="160" t="e">
        <f>SUM(#REF!,#REF!,M135)</f>
        <v>#REF!</v>
      </c>
      <c r="N134" s="160" t="e">
        <f>SUM(#REF!,#REF!,N135)</f>
        <v>#REF!</v>
      </c>
      <c r="O134" s="160" t="e">
        <f>SUM(#REF!,#REF!,O135)</f>
        <v>#REF!</v>
      </c>
      <c r="P134" s="160" t="e">
        <f>SUM(#REF!,#REF!,P135)</f>
        <v>#REF!</v>
      </c>
      <c r="Q134" s="93">
        <f>SUM(Q135,Q137,Q139)</f>
        <v>384416</v>
      </c>
      <c r="R134" s="93">
        <f>SUM(R135,R137,R139)</f>
        <v>189282</v>
      </c>
      <c r="S134" s="94">
        <f t="shared" si="30"/>
        <v>49.24</v>
      </c>
    </row>
    <row r="135" spans="1:19" s="110" customFormat="1" ht="27">
      <c r="A135" s="95"/>
      <c r="B135" s="107">
        <v>85214</v>
      </c>
      <c r="C135" s="107"/>
      <c r="D135" s="108" t="s">
        <v>261</v>
      </c>
      <c r="E135" s="109" t="s">
        <v>175</v>
      </c>
      <c r="F135" s="161">
        <f aca="true" t="shared" si="34" ref="F135:P135">SUM(F136)</f>
        <v>16251</v>
      </c>
      <c r="G135" s="161">
        <f t="shared" si="34"/>
        <v>0</v>
      </c>
      <c r="H135" s="161">
        <f t="shared" si="34"/>
        <v>0</v>
      </c>
      <c r="I135" s="161">
        <f t="shared" si="34"/>
        <v>0</v>
      </c>
      <c r="J135" s="161">
        <f t="shared" si="34"/>
        <v>6321</v>
      </c>
      <c r="K135" s="161">
        <f t="shared" si="34"/>
        <v>0</v>
      </c>
      <c r="L135" s="161">
        <f t="shared" si="34"/>
        <v>0</v>
      </c>
      <c r="M135" s="161">
        <f t="shared" si="34"/>
        <v>0</v>
      </c>
      <c r="N135" s="161">
        <f t="shared" si="34"/>
        <v>139</v>
      </c>
      <c r="O135" s="161">
        <f t="shared" si="34"/>
        <v>0</v>
      </c>
      <c r="P135" s="161">
        <f t="shared" si="34"/>
        <v>0</v>
      </c>
      <c r="Q135" s="93">
        <f>SUM(Q136:Q136)</f>
        <v>133142</v>
      </c>
      <c r="R135" s="93">
        <f>SUM(R136:R136)</f>
        <v>53756</v>
      </c>
      <c r="S135" s="94">
        <f t="shared" si="30"/>
        <v>40.37</v>
      </c>
    </row>
    <row r="136" spans="1:19" s="102" customFormat="1" ht="29.25">
      <c r="A136" s="95"/>
      <c r="B136" s="89"/>
      <c r="C136" s="89">
        <v>2030</v>
      </c>
      <c r="D136" s="90"/>
      <c r="E136" s="99" t="s">
        <v>269</v>
      </c>
      <c r="F136" s="162">
        <v>16251</v>
      </c>
      <c r="G136" s="162"/>
      <c r="H136" s="162"/>
      <c r="I136" s="162"/>
      <c r="J136" s="162">
        <v>6321</v>
      </c>
      <c r="K136" s="162"/>
      <c r="L136" s="162"/>
      <c r="M136" s="162"/>
      <c r="N136" s="162">
        <v>139</v>
      </c>
      <c r="O136" s="162"/>
      <c r="P136" s="162"/>
      <c r="Q136" s="100">
        <v>133142</v>
      </c>
      <c r="R136" s="100">
        <v>53756</v>
      </c>
      <c r="S136" s="101">
        <f t="shared" si="30"/>
        <v>40.37</v>
      </c>
    </row>
    <row r="137" spans="1:19" s="110" customFormat="1" ht="9">
      <c r="A137" s="95"/>
      <c r="B137" s="107">
        <v>85219</v>
      </c>
      <c r="C137" s="107"/>
      <c r="D137" s="108" t="s">
        <v>261</v>
      </c>
      <c r="E137" s="109" t="s">
        <v>129</v>
      </c>
      <c r="F137" s="161">
        <f aca="true" t="shared" si="35" ref="F137:P137">SUM(F138)</f>
        <v>16251</v>
      </c>
      <c r="G137" s="161">
        <f t="shared" si="35"/>
        <v>0</v>
      </c>
      <c r="H137" s="161">
        <f t="shared" si="35"/>
        <v>0</v>
      </c>
      <c r="I137" s="161">
        <f t="shared" si="35"/>
        <v>0</v>
      </c>
      <c r="J137" s="161">
        <f t="shared" si="35"/>
        <v>6321</v>
      </c>
      <c r="K137" s="161">
        <f t="shared" si="35"/>
        <v>0</v>
      </c>
      <c r="L137" s="161">
        <f t="shared" si="35"/>
        <v>0</v>
      </c>
      <c r="M137" s="161">
        <f t="shared" si="35"/>
        <v>0</v>
      </c>
      <c r="N137" s="161">
        <f t="shared" si="35"/>
        <v>139</v>
      </c>
      <c r="O137" s="161">
        <f t="shared" si="35"/>
        <v>0</v>
      </c>
      <c r="P137" s="161">
        <f t="shared" si="35"/>
        <v>0</v>
      </c>
      <c r="Q137" s="93">
        <f>SUM(Q138:Q138)</f>
        <v>97059</v>
      </c>
      <c r="R137" s="93">
        <f>SUM(R138:R138)</f>
        <v>53047</v>
      </c>
      <c r="S137" s="94">
        <f t="shared" si="30"/>
        <v>54.65</v>
      </c>
    </row>
    <row r="138" spans="1:19" s="102" customFormat="1" ht="29.25">
      <c r="A138" s="95"/>
      <c r="B138" s="89"/>
      <c r="C138" s="89">
        <v>2030</v>
      </c>
      <c r="D138" s="90"/>
      <c r="E138" s="99" t="s">
        <v>269</v>
      </c>
      <c r="F138" s="162">
        <v>16251</v>
      </c>
      <c r="G138" s="162"/>
      <c r="H138" s="162"/>
      <c r="I138" s="162"/>
      <c r="J138" s="162">
        <v>6321</v>
      </c>
      <c r="K138" s="162"/>
      <c r="L138" s="162"/>
      <c r="M138" s="162"/>
      <c r="N138" s="162">
        <v>139</v>
      </c>
      <c r="O138" s="162"/>
      <c r="P138" s="162"/>
      <c r="Q138" s="100">
        <v>97059</v>
      </c>
      <c r="R138" s="100">
        <v>53047</v>
      </c>
      <c r="S138" s="101">
        <f t="shared" si="30"/>
        <v>54.65</v>
      </c>
    </row>
    <row r="139" spans="1:19" s="110" customFormat="1" ht="9">
      <c r="A139" s="95"/>
      <c r="B139" s="107">
        <v>85295</v>
      </c>
      <c r="C139" s="107"/>
      <c r="D139" s="108" t="s">
        <v>261</v>
      </c>
      <c r="E139" s="109" t="s">
        <v>109</v>
      </c>
      <c r="F139" s="161">
        <f aca="true" t="shared" si="36" ref="F139:P139">SUM(F140)</f>
        <v>16251</v>
      </c>
      <c r="G139" s="161">
        <f t="shared" si="36"/>
        <v>0</v>
      </c>
      <c r="H139" s="161">
        <f t="shared" si="36"/>
        <v>0</v>
      </c>
      <c r="I139" s="161">
        <f t="shared" si="36"/>
        <v>0</v>
      </c>
      <c r="J139" s="161">
        <f t="shared" si="36"/>
        <v>6321</v>
      </c>
      <c r="K139" s="161">
        <f t="shared" si="36"/>
        <v>0</v>
      </c>
      <c r="L139" s="161">
        <f t="shared" si="36"/>
        <v>0</v>
      </c>
      <c r="M139" s="161">
        <f t="shared" si="36"/>
        <v>0</v>
      </c>
      <c r="N139" s="161">
        <f t="shared" si="36"/>
        <v>139</v>
      </c>
      <c r="O139" s="161">
        <f t="shared" si="36"/>
        <v>0</v>
      </c>
      <c r="P139" s="161">
        <f t="shared" si="36"/>
        <v>0</v>
      </c>
      <c r="Q139" s="93">
        <f>SUM(Q140:Q140)</f>
        <v>154215</v>
      </c>
      <c r="R139" s="93">
        <f>SUM(R140:R140)</f>
        <v>82479</v>
      </c>
      <c r="S139" s="94">
        <f t="shared" si="30"/>
        <v>53.48</v>
      </c>
    </row>
    <row r="140" spans="1:19" s="102" customFormat="1" ht="29.25">
      <c r="A140" s="95"/>
      <c r="B140" s="89"/>
      <c r="C140" s="89">
        <v>2030</v>
      </c>
      <c r="D140" s="90"/>
      <c r="E140" s="99" t="s">
        <v>269</v>
      </c>
      <c r="F140" s="162">
        <v>16251</v>
      </c>
      <c r="G140" s="162"/>
      <c r="H140" s="162"/>
      <c r="I140" s="162"/>
      <c r="J140" s="162">
        <v>6321</v>
      </c>
      <c r="K140" s="162"/>
      <c r="L140" s="162"/>
      <c r="M140" s="162"/>
      <c r="N140" s="162">
        <v>139</v>
      </c>
      <c r="O140" s="162"/>
      <c r="P140" s="162"/>
      <c r="Q140" s="100">
        <v>154215</v>
      </c>
      <c r="R140" s="100">
        <v>82479</v>
      </c>
      <c r="S140" s="101">
        <f t="shared" si="30"/>
        <v>53.48</v>
      </c>
    </row>
    <row r="141" spans="1:19" s="102" customFormat="1" ht="9.75">
      <c r="A141" s="95">
        <v>854</v>
      </c>
      <c r="B141" s="89"/>
      <c r="C141" s="89"/>
      <c r="D141" s="90"/>
      <c r="E141" s="114" t="s">
        <v>121</v>
      </c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93">
        <f>SUM(Q142)</f>
        <v>152295</v>
      </c>
      <c r="R141" s="93">
        <f>SUM(R142)</f>
        <v>152295</v>
      </c>
      <c r="S141" s="133">
        <f t="shared" si="30"/>
        <v>100</v>
      </c>
    </row>
    <row r="142" spans="1:19" s="102" customFormat="1" ht="9.75">
      <c r="A142" s="95"/>
      <c r="B142" s="107">
        <v>85415</v>
      </c>
      <c r="C142" s="89"/>
      <c r="D142" s="90"/>
      <c r="E142" s="109" t="s">
        <v>272</v>
      </c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93">
        <f>SUM(Q143)</f>
        <v>152295</v>
      </c>
      <c r="R142" s="93">
        <f>SUM(R143)</f>
        <v>152295</v>
      </c>
      <c r="S142" s="133">
        <f t="shared" si="30"/>
        <v>100</v>
      </c>
    </row>
    <row r="143" spans="1:19" s="102" customFormat="1" ht="29.25">
      <c r="A143" s="95"/>
      <c r="B143" s="89"/>
      <c r="C143" s="89">
        <v>2030</v>
      </c>
      <c r="D143" s="90"/>
      <c r="E143" s="99" t="s">
        <v>269</v>
      </c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00">
        <v>152295</v>
      </c>
      <c r="R143" s="100">
        <v>152295</v>
      </c>
      <c r="S143" s="101">
        <f t="shared" si="30"/>
        <v>100</v>
      </c>
    </row>
    <row r="144" spans="1:19" s="136" customFormat="1" ht="11.25">
      <c r="A144" s="411" t="s">
        <v>273</v>
      </c>
      <c r="B144" s="425"/>
      <c r="C144" s="425"/>
      <c r="D144" s="425"/>
      <c r="E144" s="425"/>
      <c r="F144" s="163" t="e">
        <f>SUM(#REF!,#REF!,#REF!,#REF!,#REF!)</f>
        <v>#REF!</v>
      </c>
      <c r="G144" s="163" t="e">
        <f>SUM(#REF!,#REF!,#REF!,#REF!,#REF!)</f>
        <v>#REF!</v>
      </c>
      <c r="H144" s="163" t="e">
        <f>SUM(#REF!,#REF!,#REF!,#REF!,#REF!)</f>
        <v>#REF!</v>
      </c>
      <c r="I144" s="163" t="e">
        <f>SUM(#REF!,#REF!,#REF!,#REF!,#REF!)</f>
        <v>#REF!</v>
      </c>
      <c r="J144" s="163" t="e">
        <f>SUM(#REF!,#REF!,#REF!,#REF!,#REF!)</f>
        <v>#REF!</v>
      </c>
      <c r="K144" s="163" t="e">
        <f>SUM(#REF!,#REF!,#REF!,#REF!,#REF!)</f>
        <v>#REF!</v>
      </c>
      <c r="L144" s="163" t="e">
        <f>SUM(#REF!,#REF!,#REF!,#REF!,#REF!)</f>
        <v>#REF!</v>
      </c>
      <c r="M144" s="163" t="e">
        <f>SUM(#REF!,#REF!,#REF!,#REF!,#REF!)</f>
        <v>#REF!</v>
      </c>
      <c r="N144" s="163" t="e">
        <f>SUM(#REF!,#REF!,#REF!,#REF!,#REF!)</f>
        <v>#REF!</v>
      </c>
      <c r="O144" s="163" t="e">
        <f>SUM(#REF!,#REF!,#REF!,#REF!,#REF!)</f>
        <v>#REF!</v>
      </c>
      <c r="P144" s="163" t="e">
        <f>SUM(#REF!,#REF!,#REF!,#REF!,#REF!)</f>
        <v>#REF!</v>
      </c>
      <c r="Q144" s="163">
        <f>SUM(Q123,Q134,Q141)</f>
        <v>554771</v>
      </c>
      <c r="R144" s="163">
        <f>SUM(R123,R134,R141)</f>
        <v>359637</v>
      </c>
      <c r="S144" s="94">
        <f t="shared" si="30"/>
        <v>64.83</v>
      </c>
    </row>
    <row r="145" spans="1:19" s="136" customFormat="1" ht="22.5" customHeight="1" hidden="1">
      <c r="A145" s="435" t="s">
        <v>274</v>
      </c>
      <c r="B145" s="438"/>
      <c r="C145" s="438"/>
      <c r="D145" s="438"/>
      <c r="E145" s="439"/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2"/>
      <c r="R145" s="142"/>
      <c r="S145" s="143"/>
    </row>
    <row r="146" spans="1:19" s="106" customFormat="1" ht="9.75" hidden="1">
      <c r="A146" s="103">
        <v>600</v>
      </c>
      <c r="B146" s="104"/>
      <c r="C146" s="104"/>
      <c r="D146" s="105"/>
      <c r="E146" s="91" t="s">
        <v>130</v>
      </c>
      <c r="F146" s="160" t="e">
        <f>SUM(F147,#REF!,F165)</f>
        <v>#REF!</v>
      </c>
      <c r="G146" s="160" t="e">
        <f>SUM(G147,#REF!,G165)</f>
        <v>#REF!</v>
      </c>
      <c r="H146" s="160" t="e">
        <f>SUM(H147,#REF!,H165)</f>
        <v>#REF!</v>
      </c>
      <c r="I146" s="160" t="e">
        <f>SUM(I147,#REF!,I165)</f>
        <v>#REF!</v>
      </c>
      <c r="J146" s="160" t="e">
        <f>SUM(J147,#REF!,J165)</f>
        <v>#REF!</v>
      </c>
      <c r="K146" s="160" t="e">
        <f>SUM(K147,#REF!,K165)</f>
        <v>#REF!</v>
      </c>
      <c r="L146" s="160" t="e">
        <f>SUM(L147,#REF!,L165)</f>
        <v>#REF!</v>
      </c>
      <c r="M146" s="160" t="e">
        <f>SUM(M147,#REF!,M165)</f>
        <v>#REF!</v>
      </c>
      <c r="N146" s="160" t="e">
        <f>SUM(N147,#REF!,N165)</f>
        <v>#REF!</v>
      </c>
      <c r="O146" s="160" t="e">
        <f>SUM(O147,#REF!,O165)</f>
        <v>#REF!</v>
      </c>
      <c r="P146" s="160" t="e">
        <f>SUM(P147,#REF!,P165)</f>
        <v>#REF!</v>
      </c>
      <c r="Q146" s="93">
        <f>SUM(Q147)</f>
        <v>0</v>
      </c>
      <c r="R146" s="93">
        <f>SUM(R147)</f>
        <v>0</v>
      </c>
      <c r="S146" s="94" t="e">
        <f>ROUND((R146/Q146)*100,2)</f>
        <v>#DIV/0!</v>
      </c>
    </row>
    <row r="147" spans="1:19" s="110" customFormat="1" ht="9" hidden="1">
      <c r="A147" s="95"/>
      <c r="B147" s="107">
        <v>60016</v>
      </c>
      <c r="C147" s="107"/>
      <c r="D147" s="108" t="s">
        <v>261</v>
      </c>
      <c r="E147" s="109" t="s">
        <v>131</v>
      </c>
      <c r="F147" s="119">
        <f aca="true" t="shared" si="37" ref="F147:R147">SUM(F148:F148)</f>
        <v>0</v>
      </c>
      <c r="G147" s="119">
        <f t="shared" si="37"/>
        <v>2000</v>
      </c>
      <c r="H147" s="119">
        <f t="shared" si="37"/>
        <v>0</v>
      </c>
      <c r="I147" s="119">
        <f t="shared" si="37"/>
        <v>0</v>
      </c>
      <c r="J147" s="119">
        <f t="shared" si="37"/>
        <v>0</v>
      </c>
      <c r="K147" s="119">
        <f t="shared" si="37"/>
        <v>0</v>
      </c>
      <c r="L147" s="119">
        <f t="shared" si="37"/>
        <v>0</v>
      </c>
      <c r="M147" s="119">
        <f t="shared" si="37"/>
        <v>0</v>
      </c>
      <c r="N147" s="119">
        <f t="shared" si="37"/>
        <v>0</v>
      </c>
      <c r="O147" s="119">
        <f t="shared" si="37"/>
        <v>0</v>
      </c>
      <c r="P147" s="119">
        <f t="shared" si="37"/>
        <v>0</v>
      </c>
      <c r="Q147" s="93">
        <f t="shared" si="37"/>
        <v>0</v>
      </c>
      <c r="R147" s="93">
        <f t="shared" si="37"/>
        <v>0</v>
      </c>
      <c r="S147" s="94" t="e">
        <f>ROUND((R147/Q147)*100,2)</f>
        <v>#DIV/0!</v>
      </c>
    </row>
    <row r="148" spans="1:19" s="102" customFormat="1" ht="29.25" hidden="1">
      <c r="A148" s="95"/>
      <c r="B148" s="89"/>
      <c r="C148" s="89">
        <v>2440</v>
      </c>
      <c r="D148" s="90"/>
      <c r="E148" s="99" t="s">
        <v>275</v>
      </c>
      <c r="F148" s="120">
        <v>0</v>
      </c>
      <c r="G148" s="120">
        <v>2000</v>
      </c>
      <c r="H148" s="120"/>
      <c r="I148" s="120"/>
      <c r="J148" s="120"/>
      <c r="K148" s="120"/>
      <c r="L148" s="120"/>
      <c r="M148" s="120"/>
      <c r="N148" s="120"/>
      <c r="O148" s="120"/>
      <c r="P148" s="120"/>
      <c r="Q148" s="100">
        <v>0</v>
      </c>
      <c r="R148" s="157">
        <v>0</v>
      </c>
      <c r="S148" s="101">
        <v>0</v>
      </c>
    </row>
    <row r="149" spans="1:19" s="106" customFormat="1" ht="18.75" hidden="1">
      <c r="A149" s="103">
        <v>900</v>
      </c>
      <c r="B149" s="104"/>
      <c r="C149" s="104"/>
      <c r="D149" s="105"/>
      <c r="E149" s="91" t="s">
        <v>133</v>
      </c>
      <c r="F149" s="160" t="e">
        <f>SUM(F150,#REF!,#REF!)</f>
        <v>#REF!</v>
      </c>
      <c r="G149" s="160" t="e">
        <f>SUM(G150,#REF!,#REF!)</f>
        <v>#REF!</v>
      </c>
      <c r="H149" s="160" t="e">
        <f>SUM(H150,#REF!,#REF!)</f>
        <v>#REF!</v>
      </c>
      <c r="I149" s="160" t="e">
        <f>SUM(I150,#REF!,#REF!)</f>
        <v>#REF!</v>
      </c>
      <c r="J149" s="160" t="e">
        <f>SUM(J150,#REF!,#REF!)</f>
        <v>#REF!</v>
      </c>
      <c r="K149" s="160" t="e">
        <f>SUM(K150,#REF!,#REF!)</f>
        <v>#REF!</v>
      </c>
      <c r="L149" s="160" t="e">
        <f>SUM(L150,#REF!,#REF!)</f>
        <v>#REF!</v>
      </c>
      <c r="M149" s="160" t="e">
        <f>SUM(M150,#REF!,#REF!)</f>
        <v>#REF!</v>
      </c>
      <c r="N149" s="160" t="e">
        <f>SUM(N150,#REF!,#REF!)</f>
        <v>#REF!</v>
      </c>
      <c r="O149" s="160" t="e">
        <f>SUM(O150,#REF!,#REF!)</f>
        <v>#REF!</v>
      </c>
      <c r="P149" s="160" t="e">
        <f>SUM(P150,#REF!,#REF!)</f>
        <v>#REF!</v>
      </c>
      <c r="Q149" s="93">
        <f>SUM(Q150)</f>
        <v>0</v>
      </c>
      <c r="R149" s="93">
        <f>SUM(R150)</f>
        <v>0</v>
      </c>
      <c r="S149" s="94" t="e">
        <f>ROUND((R149/Q149)*100,2)</f>
        <v>#DIV/0!</v>
      </c>
    </row>
    <row r="150" spans="1:19" s="110" customFormat="1" ht="9" hidden="1">
      <c r="A150" s="95"/>
      <c r="B150" s="107">
        <v>90001</v>
      </c>
      <c r="C150" s="107"/>
      <c r="D150" s="108" t="s">
        <v>261</v>
      </c>
      <c r="E150" s="109" t="s">
        <v>134</v>
      </c>
      <c r="F150" s="119">
        <f aca="true" t="shared" si="38" ref="F150:R150">SUM(F151:F151)</f>
        <v>0</v>
      </c>
      <c r="G150" s="119">
        <f t="shared" si="38"/>
        <v>2000</v>
      </c>
      <c r="H150" s="119">
        <f t="shared" si="38"/>
        <v>0</v>
      </c>
      <c r="I150" s="119">
        <f t="shared" si="38"/>
        <v>0</v>
      </c>
      <c r="J150" s="119">
        <f t="shared" si="38"/>
        <v>0</v>
      </c>
      <c r="K150" s="119">
        <f t="shared" si="38"/>
        <v>0</v>
      </c>
      <c r="L150" s="119">
        <f t="shared" si="38"/>
        <v>0</v>
      </c>
      <c r="M150" s="119">
        <f t="shared" si="38"/>
        <v>0</v>
      </c>
      <c r="N150" s="119">
        <f t="shared" si="38"/>
        <v>0</v>
      </c>
      <c r="O150" s="119">
        <f t="shared" si="38"/>
        <v>0</v>
      </c>
      <c r="P150" s="119">
        <f t="shared" si="38"/>
        <v>0</v>
      </c>
      <c r="Q150" s="93">
        <f t="shared" si="38"/>
        <v>0</v>
      </c>
      <c r="R150" s="93">
        <f t="shared" si="38"/>
        <v>0</v>
      </c>
      <c r="S150" s="94" t="e">
        <f>ROUND((R150/Q150)*100,2)</f>
        <v>#DIV/0!</v>
      </c>
    </row>
    <row r="151" spans="1:19" s="102" customFormat="1" ht="48.75" hidden="1">
      <c r="A151" s="95"/>
      <c r="B151" s="89"/>
      <c r="C151" s="89">
        <v>6260</v>
      </c>
      <c r="D151" s="90"/>
      <c r="E151" s="99" t="s">
        <v>276</v>
      </c>
      <c r="F151" s="120">
        <v>0</v>
      </c>
      <c r="G151" s="120">
        <v>2000</v>
      </c>
      <c r="H151" s="120"/>
      <c r="I151" s="120"/>
      <c r="J151" s="120"/>
      <c r="K151" s="120"/>
      <c r="L151" s="120"/>
      <c r="M151" s="120"/>
      <c r="N151" s="120"/>
      <c r="O151" s="120"/>
      <c r="P151" s="120"/>
      <c r="Q151" s="100">
        <v>0</v>
      </c>
      <c r="R151" s="157">
        <v>0</v>
      </c>
      <c r="S151" s="101" t="e">
        <f>ROUND((R151/Q151)*100,2)</f>
        <v>#DIV/0!</v>
      </c>
    </row>
    <row r="152" spans="1:19" s="136" customFormat="1" ht="11.25" hidden="1">
      <c r="A152" s="411" t="s">
        <v>277</v>
      </c>
      <c r="B152" s="425"/>
      <c r="C152" s="425"/>
      <c r="D152" s="425"/>
      <c r="E152" s="425"/>
      <c r="F152" s="163" t="e">
        <f>SUM(#REF!,#REF!,F125,#REF!,#REF!)</f>
        <v>#REF!</v>
      </c>
      <c r="G152" s="163" t="e">
        <f>SUM(#REF!,#REF!,G125,#REF!,#REF!)</f>
        <v>#REF!</v>
      </c>
      <c r="H152" s="163" t="e">
        <f>SUM(#REF!,#REF!,H125,#REF!,#REF!)</f>
        <v>#REF!</v>
      </c>
      <c r="I152" s="163" t="e">
        <f>SUM(#REF!,#REF!,I125,#REF!,#REF!)</f>
        <v>#REF!</v>
      </c>
      <c r="J152" s="163" t="e">
        <f>SUM(#REF!,#REF!,J125,#REF!,#REF!)</f>
        <v>#REF!</v>
      </c>
      <c r="K152" s="163" t="e">
        <f>SUM(#REF!,#REF!,K125,#REF!,#REF!)</f>
        <v>#REF!</v>
      </c>
      <c r="L152" s="163" t="e">
        <f>SUM(#REF!,#REF!,L125,#REF!,#REF!)</f>
        <v>#REF!</v>
      </c>
      <c r="M152" s="163" t="e">
        <f>SUM(#REF!,#REF!,M125,#REF!,#REF!)</f>
        <v>#REF!</v>
      </c>
      <c r="N152" s="163" t="e">
        <f>SUM(#REF!,#REF!,N125,#REF!,#REF!)</f>
        <v>#REF!</v>
      </c>
      <c r="O152" s="163" t="e">
        <f>SUM(#REF!,#REF!,O125,#REF!,#REF!)</f>
        <v>#REF!</v>
      </c>
      <c r="P152" s="163" t="e">
        <f>SUM(#REF!,#REF!,P125,#REF!,#REF!)</f>
        <v>#REF!</v>
      </c>
      <c r="Q152" s="163">
        <f>SUM(Q146,Q149)</f>
        <v>0</v>
      </c>
      <c r="R152" s="163">
        <f>SUM(R146,R149)</f>
        <v>0</v>
      </c>
      <c r="S152" s="143" t="e">
        <f>ROUND((R152/Q152)*100,2)</f>
        <v>#DIV/0!</v>
      </c>
    </row>
    <row r="153" spans="1:19" s="136" customFormat="1" ht="22.5" customHeight="1">
      <c r="A153" s="435" t="s">
        <v>278</v>
      </c>
      <c r="B153" s="438"/>
      <c r="C153" s="438"/>
      <c r="D153" s="438"/>
      <c r="E153" s="439"/>
      <c r="F153" s="147"/>
      <c r="G153" s="147"/>
      <c r="H153" s="147"/>
      <c r="I153" s="147"/>
      <c r="J153" s="147"/>
      <c r="K153" s="147"/>
      <c r="L153" s="147"/>
      <c r="M153" s="147"/>
      <c r="N153" s="147"/>
      <c r="O153" s="147"/>
      <c r="P153" s="147"/>
      <c r="Q153" s="142"/>
      <c r="R153" s="142"/>
      <c r="S153" s="143"/>
    </row>
    <row r="154" spans="1:19" s="106" customFormat="1" ht="9" customHeight="1" hidden="1">
      <c r="A154" s="103">
        <v>750</v>
      </c>
      <c r="B154" s="104"/>
      <c r="C154" s="104"/>
      <c r="D154" s="105"/>
      <c r="E154" s="91" t="s">
        <v>112</v>
      </c>
      <c r="F154" s="160" t="e">
        <f>SUM(F155,#REF!,#REF!)</f>
        <v>#REF!</v>
      </c>
      <c r="G154" s="160" t="e">
        <f>SUM(G155,#REF!,#REF!)</f>
        <v>#REF!</v>
      </c>
      <c r="H154" s="160" t="e">
        <f>SUM(H155,#REF!,#REF!)</f>
        <v>#REF!</v>
      </c>
      <c r="I154" s="160" t="e">
        <f>SUM(I155,#REF!,#REF!)</f>
        <v>#REF!</v>
      </c>
      <c r="J154" s="160" t="e">
        <f>SUM(J155,#REF!,#REF!)</f>
        <v>#REF!</v>
      </c>
      <c r="K154" s="160" t="e">
        <f>SUM(K155,#REF!,#REF!)</f>
        <v>#REF!</v>
      </c>
      <c r="L154" s="160" t="e">
        <f>SUM(L155,#REF!,#REF!)</f>
        <v>#REF!</v>
      </c>
      <c r="M154" s="160" t="e">
        <f>SUM(M155,#REF!,#REF!)</f>
        <v>#REF!</v>
      </c>
      <c r="N154" s="160" t="e">
        <f>SUM(N155,#REF!,#REF!)</f>
        <v>#REF!</v>
      </c>
      <c r="O154" s="160" t="e">
        <f>SUM(O155,#REF!,#REF!)</f>
        <v>#REF!</v>
      </c>
      <c r="P154" s="160" t="e">
        <f>SUM(P155,#REF!,#REF!)</f>
        <v>#REF!</v>
      </c>
      <c r="Q154" s="93">
        <f>SUM(Q155)</f>
        <v>0</v>
      </c>
      <c r="R154" s="93">
        <f>SUM(R155)</f>
        <v>0</v>
      </c>
      <c r="S154" s="94" t="e">
        <f aca="true" t="shared" si="39" ref="S154:S159">ROUND((R154/Q154)*100,2)</f>
        <v>#DIV/0!</v>
      </c>
    </row>
    <row r="155" spans="1:19" s="110" customFormat="1" ht="9" hidden="1">
      <c r="A155" s="95"/>
      <c r="B155" s="107">
        <v>75023</v>
      </c>
      <c r="C155" s="107"/>
      <c r="D155" s="108" t="s">
        <v>261</v>
      </c>
      <c r="E155" s="109" t="s">
        <v>113</v>
      </c>
      <c r="F155" s="119">
        <f aca="true" t="shared" si="40" ref="F155:P155">SUM(F156:F156)</f>
        <v>0</v>
      </c>
      <c r="G155" s="119">
        <f t="shared" si="40"/>
        <v>2000</v>
      </c>
      <c r="H155" s="119">
        <f t="shared" si="40"/>
        <v>0</v>
      </c>
      <c r="I155" s="119">
        <f t="shared" si="40"/>
        <v>0</v>
      </c>
      <c r="J155" s="119">
        <f t="shared" si="40"/>
        <v>0</v>
      </c>
      <c r="K155" s="119">
        <f t="shared" si="40"/>
        <v>0</v>
      </c>
      <c r="L155" s="119">
        <f t="shared" si="40"/>
        <v>0</v>
      </c>
      <c r="M155" s="119">
        <f t="shared" si="40"/>
        <v>0</v>
      </c>
      <c r="N155" s="119">
        <f t="shared" si="40"/>
        <v>0</v>
      </c>
      <c r="O155" s="119">
        <f t="shared" si="40"/>
        <v>0</v>
      </c>
      <c r="P155" s="119">
        <f t="shared" si="40"/>
        <v>0</v>
      </c>
      <c r="Q155" s="93">
        <f>SUM(Q156:Q157)</f>
        <v>0</v>
      </c>
      <c r="R155" s="93">
        <f>SUM(R156:R157)</f>
        <v>0</v>
      </c>
      <c r="S155" s="94" t="e">
        <f t="shared" si="39"/>
        <v>#DIV/0!</v>
      </c>
    </row>
    <row r="156" spans="1:19" s="102" customFormat="1" ht="39" hidden="1">
      <c r="A156" s="95"/>
      <c r="B156" s="89"/>
      <c r="C156" s="89">
        <v>2700</v>
      </c>
      <c r="D156" s="90"/>
      <c r="E156" s="99" t="s">
        <v>279</v>
      </c>
      <c r="F156" s="120">
        <v>0</v>
      </c>
      <c r="G156" s="120">
        <v>2000</v>
      </c>
      <c r="H156" s="120"/>
      <c r="I156" s="120"/>
      <c r="J156" s="120"/>
      <c r="K156" s="120"/>
      <c r="L156" s="120"/>
      <c r="M156" s="120"/>
      <c r="N156" s="120"/>
      <c r="O156" s="120"/>
      <c r="P156" s="120"/>
      <c r="Q156" s="100">
        <v>0</v>
      </c>
      <c r="R156" s="157">
        <v>0</v>
      </c>
      <c r="S156" s="101" t="e">
        <f t="shared" si="39"/>
        <v>#DIV/0!</v>
      </c>
    </row>
    <row r="157" spans="1:19" s="102" customFormat="1" ht="29.25" hidden="1">
      <c r="A157" s="95"/>
      <c r="B157" s="89"/>
      <c r="C157" s="89">
        <v>6290</v>
      </c>
      <c r="D157" s="90"/>
      <c r="E157" s="99" t="s">
        <v>280</v>
      </c>
      <c r="F157" s="120">
        <v>0</v>
      </c>
      <c r="G157" s="120">
        <v>2000</v>
      </c>
      <c r="H157" s="120"/>
      <c r="I157" s="120"/>
      <c r="J157" s="120"/>
      <c r="K157" s="120"/>
      <c r="L157" s="120"/>
      <c r="M157" s="120"/>
      <c r="N157" s="120"/>
      <c r="O157" s="120"/>
      <c r="P157" s="120"/>
      <c r="Q157" s="100">
        <v>0</v>
      </c>
      <c r="R157" s="157">
        <v>0</v>
      </c>
      <c r="S157" s="101" t="e">
        <f t="shared" si="39"/>
        <v>#DIV/0!</v>
      </c>
    </row>
    <row r="158" spans="1:19" s="106" customFormat="1" ht="9.75">
      <c r="A158" s="103">
        <v>801</v>
      </c>
      <c r="B158" s="104"/>
      <c r="C158" s="104"/>
      <c r="D158" s="105"/>
      <c r="E158" s="91" t="s">
        <v>117</v>
      </c>
      <c r="F158" s="160" t="e">
        <f>SUM(F159,#REF!,#REF!)</f>
        <v>#REF!</v>
      </c>
      <c r="G158" s="160" t="e">
        <f>SUM(G159,#REF!,#REF!)</f>
        <v>#REF!</v>
      </c>
      <c r="H158" s="160" t="e">
        <f>SUM(H159,#REF!,#REF!)</f>
        <v>#REF!</v>
      </c>
      <c r="I158" s="160" t="e">
        <f>SUM(I159,#REF!,#REF!)</f>
        <v>#REF!</v>
      </c>
      <c r="J158" s="160" t="e">
        <f>SUM(J159,#REF!,#REF!)</f>
        <v>#REF!</v>
      </c>
      <c r="K158" s="160" t="e">
        <f>SUM(K159,#REF!,#REF!)</f>
        <v>#REF!</v>
      </c>
      <c r="L158" s="160" t="e">
        <f>SUM(L159,#REF!,#REF!)</f>
        <v>#REF!</v>
      </c>
      <c r="M158" s="160" t="e">
        <f>SUM(M159,#REF!,#REF!)</f>
        <v>#REF!</v>
      </c>
      <c r="N158" s="160" t="e">
        <f>SUM(N159,#REF!,#REF!)</f>
        <v>#REF!</v>
      </c>
      <c r="O158" s="160" t="e">
        <f>SUM(O159,#REF!,#REF!)</f>
        <v>#REF!</v>
      </c>
      <c r="P158" s="160" t="e">
        <f>SUM(P159,#REF!,#REF!)</f>
        <v>#REF!</v>
      </c>
      <c r="Q158" s="93">
        <f>SUM(Q159)</f>
        <v>120000</v>
      </c>
      <c r="R158" s="93">
        <f>SUM(R159)</f>
        <v>24000</v>
      </c>
      <c r="S158" s="94">
        <f t="shared" si="39"/>
        <v>20</v>
      </c>
    </row>
    <row r="159" spans="1:19" s="110" customFormat="1" ht="9">
      <c r="A159" s="95"/>
      <c r="B159" s="107">
        <v>80101</v>
      </c>
      <c r="C159" s="107"/>
      <c r="D159" s="108" t="s">
        <v>261</v>
      </c>
      <c r="E159" s="109" t="s">
        <v>118</v>
      </c>
      <c r="F159" s="119">
        <f aca="true" t="shared" si="41" ref="F159:P159">SUM(F160:F160)</f>
        <v>0</v>
      </c>
      <c r="G159" s="119">
        <f t="shared" si="41"/>
        <v>2000</v>
      </c>
      <c r="H159" s="119">
        <f t="shared" si="41"/>
        <v>0</v>
      </c>
      <c r="I159" s="119">
        <f t="shared" si="41"/>
        <v>0</v>
      </c>
      <c r="J159" s="119">
        <f t="shared" si="41"/>
        <v>0</v>
      </c>
      <c r="K159" s="119">
        <f t="shared" si="41"/>
        <v>0</v>
      </c>
      <c r="L159" s="119">
        <f t="shared" si="41"/>
        <v>0</v>
      </c>
      <c r="M159" s="119">
        <f t="shared" si="41"/>
        <v>0</v>
      </c>
      <c r="N159" s="119">
        <f t="shared" si="41"/>
        <v>0</v>
      </c>
      <c r="O159" s="119">
        <f t="shared" si="41"/>
        <v>0</v>
      </c>
      <c r="P159" s="119">
        <f t="shared" si="41"/>
        <v>0</v>
      </c>
      <c r="Q159" s="98">
        <f>SUM(Q161,Q171)</f>
        <v>120000</v>
      </c>
      <c r="R159" s="98">
        <f>SUM(R161,R171)</f>
        <v>24000</v>
      </c>
      <c r="S159" s="94">
        <f t="shared" si="39"/>
        <v>20</v>
      </c>
    </row>
    <row r="160" spans="1:19" s="102" customFormat="1" ht="39" hidden="1">
      <c r="A160" s="95"/>
      <c r="B160" s="89"/>
      <c r="C160" s="89">
        <v>2700</v>
      </c>
      <c r="D160" s="90"/>
      <c r="E160" s="99" t="s">
        <v>279</v>
      </c>
      <c r="F160" s="120">
        <v>0</v>
      </c>
      <c r="G160" s="120">
        <v>2000</v>
      </c>
      <c r="H160" s="120"/>
      <c r="I160" s="120"/>
      <c r="J160" s="120"/>
      <c r="K160" s="120"/>
      <c r="L160" s="120"/>
      <c r="M160" s="120"/>
      <c r="N160" s="120"/>
      <c r="O160" s="120"/>
      <c r="P160" s="120"/>
      <c r="Q160" s="100">
        <v>0</v>
      </c>
      <c r="R160" s="157">
        <v>0</v>
      </c>
      <c r="S160" s="101">
        <v>0</v>
      </c>
    </row>
    <row r="161" spans="1:19" s="102" customFormat="1" ht="39">
      <c r="A161" s="95"/>
      <c r="B161" s="89"/>
      <c r="C161" s="89">
        <v>2708</v>
      </c>
      <c r="D161" s="90"/>
      <c r="E161" s="99" t="s">
        <v>279</v>
      </c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00">
        <v>90000</v>
      </c>
      <c r="R161" s="157">
        <v>18000</v>
      </c>
      <c r="S161" s="117">
        <f>ROUND((R161/Q161)*100,2)</f>
        <v>20</v>
      </c>
    </row>
    <row r="162" spans="1:19" s="110" customFormat="1" ht="9" hidden="1">
      <c r="A162" s="95"/>
      <c r="B162" s="107">
        <v>80104</v>
      </c>
      <c r="C162" s="107"/>
      <c r="D162" s="108" t="s">
        <v>261</v>
      </c>
      <c r="E162" s="109" t="s">
        <v>249</v>
      </c>
      <c r="F162" s="119">
        <f aca="true" t="shared" si="42" ref="F162:P162">SUM(F164:F164)</f>
        <v>0</v>
      </c>
      <c r="G162" s="119">
        <f t="shared" si="42"/>
        <v>2000</v>
      </c>
      <c r="H162" s="119">
        <f t="shared" si="42"/>
        <v>0</v>
      </c>
      <c r="I162" s="119">
        <f t="shared" si="42"/>
        <v>0</v>
      </c>
      <c r="J162" s="119">
        <f t="shared" si="42"/>
        <v>0</v>
      </c>
      <c r="K162" s="119">
        <f t="shared" si="42"/>
        <v>0</v>
      </c>
      <c r="L162" s="119">
        <f t="shared" si="42"/>
        <v>0</v>
      </c>
      <c r="M162" s="119">
        <f t="shared" si="42"/>
        <v>0</v>
      </c>
      <c r="N162" s="119">
        <f t="shared" si="42"/>
        <v>0</v>
      </c>
      <c r="O162" s="119">
        <f t="shared" si="42"/>
        <v>0</v>
      </c>
      <c r="P162" s="119">
        <f t="shared" si="42"/>
        <v>0</v>
      </c>
      <c r="Q162" s="98">
        <f>SUM(Q163:Q164)</f>
        <v>0</v>
      </c>
      <c r="R162" s="98">
        <f>SUM(R163:R164)</f>
        <v>0</v>
      </c>
      <c r="S162" s="133">
        <v>0</v>
      </c>
    </row>
    <row r="163" spans="1:19" s="102" customFormat="1" ht="9.75" hidden="1">
      <c r="A163" s="95"/>
      <c r="B163" s="89"/>
      <c r="C163" s="89">
        <v>970</v>
      </c>
      <c r="D163" s="90"/>
      <c r="E163" s="99" t="s">
        <v>281</v>
      </c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00">
        <v>0</v>
      </c>
      <c r="R163" s="121">
        <v>0</v>
      </c>
      <c r="S163" s="101">
        <v>0</v>
      </c>
    </row>
    <row r="164" spans="1:19" s="102" customFormat="1" ht="39" hidden="1">
      <c r="A164" s="95"/>
      <c r="B164" s="89"/>
      <c r="C164" s="89">
        <v>2700</v>
      </c>
      <c r="D164" s="90"/>
      <c r="E164" s="99" t="s">
        <v>279</v>
      </c>
      <c r="F164" s="120">
        <v>0</v>
      </c>
      <c r="G164" s="120">
        <v>2000</v>
      </c>
      <c r="H164" s="120"/>
      <c r="I164" s="120"/>
      <c r="J164" s="120"/>
      <c r="K164" s="120"/>
      <c r="L164" s="120"/>
      <c r="M164" s="120"/>
      <c r="N164" s="120"/>
      <c r="O164" s="120"/>
      <c r="P164" s="120"/>
      <c r="Q164" s="100">
        <v>0</v>
      </c>
      <c r="R164" s="157">
        <v>0</v>
      </c>
      <c r="S164" s="94">
        <v>0</v>
      </c>
    </row>
    <row r="165" spans="1:19" s="110" customFormat="1" ht="9" hidden="1">
      <c r="A165" s="95"/>
      <c r="B165" s="107">
        <v>80110</v>
      </c>
      <c r="C165" s="107"/>
      <c r="D165" s="108" t="s">
        <v>261</v>
      </c>
      <c r="E165" s="109" t="s">
        <v>251</v>
      </c>
      <c r="F165" s="119">
        <f aca="true" t="shared" si="43" ref="F165:P165">SUM(F167:F167)</f>
        <v>0</v>
      </c>
      <c r="G165" s="119">
        <f t="shared" si="43"/>
        <v>2000</v>
      </c>
      <c r="H165" s="119">
        <f t="shared" si="43"/>
        <v>0</v>
      </c>
      <c r="I165" s="119">
        <f t="shared" si="43"/>
        <v>0</v>
      </c>
      <c r="J165" s="119">
        <f t="shared" si="43"/>
        <v>0</v>
      </c>
      <c r="K165" s="119">
        <f t="shared" si="43"/>
        <v>0</v>
      </c>
      <c r="L165" s="119">
        <f t="shared" si="43"/>
        <v>0</v>
      </c>
      <c r="M165" s="119">
        <f t="shared" si="43"/>
        <v>0</v>
      </c>
      <c r="N165" s="119">
        <f t="shared" si="43"/>
        <v>0</v>
      </c>
      <c r="O165" s="119">
        <f t="shared" si="43"/>
        <v>0</v>
      </c>
      <c r="P165" s="119">
        <f t="shared" si="43"/>
        <v>0</v>
      </c>
      <c r="Q165" s="98">
        <f>SUM(Q166:Q168)</f>
        <v>0</v>
      </c>
      <c r="R165" s="98">
        <f>SUM(R166:R168)</f>
        <v>0</v>
      </c>
      <c r="S165" s="133">
        <v>0</v>
      </c>
    </row>
    <row r="166" spans="1:19" s="102" customFormat="1" ht="9.75" hidden="1">
      <c r="A166" s="95"/>
      <c r="B166" s="89"/>
      <c r="C166" s="89">
        <v>970</v>
      </c>
      <c r="D166" s="90"/>
      <c r="E166" s="99" t="s">
        <v>281</v>
      </c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00">
        <v>0</v>
      </c>
      <c r="R166" s="121">
        <v>0</v>
      </c>
      <c r="S166" s="101">
        <v>0</v>
      </c>
    </row>
    <row r="167" spans="1:19" s="102" customFormat="1" ht="39" hidden="1">
      <c r="A167" s="95"/>
      <c r="B167" s="89"/>
      <c r="C167" s="89">
        <v>2700</v>
      </c>
      <c r="D167" s="90"/>
      <c r="E167" s="99" t="s">
        <v>279</v>
      </c>
      <c r="F167" s="120">
        <v>0</v>
      </c>
      <c r="G167" s="120">
        <v>2000</v>
      </c>
      <c r="H167" s="120"/>
      <c r="I167" s="120"/>
      <c r="J167" s="120"/>
      <c r="K167" s="120"/>
      <c r="L167" s="120"/>
      <c r="M167" s="120"/>
      <c r="N167" s="120"/>
      <c r="O167" s="120"/>
      <c r="P167" s="120"/>
      <c r="Q167" s="100">
        <v>0</v>
      </c>
      <c r="R167" s="157">
        <v>0</v>
      </c>
      <c r="S167" s="101" t="e">
        <f aca="true" t="shared" si="44" ref="S167:S173">ROUND((R167/Q167)*100,2)</f>
        <v>#DIV/0!</v>
      </c>
    </row>
    <row r="168" spans="1:19" s="102" customFormat="1" ht="29.25" hidden="1">
      <c r="A168" s="95"/>
      <c r="B168" s="89"/>
      <c r="C168" s="89">
        <v>6290</v>
      </c>
      <c r="D168" s="90"/>
      <c r="E168" s="99" t="s">
        <v>280</v>
      </c>
      <c r="F168" s="120">
        <v>0</v>
      </c>
      <c r="G168" s="120">
        <v>2000</v>
      </c>
      <c r="H168" s="120"/>
      <c r="I168" s="120"/>
      <c r="J168" s="120"/>
      <c r="K168" s="120"/>
      <c r="L168" s="120"/>
      <c r="M168" s="120"/>
      <c r="N168" s="120"/>
      <c r="O168" s="120"/>
      <c r="P168" s="120"/>
      <c r="Q168" s="100">
        <v>0</v>
      </c>
      <c r="R168" s="157">
        <v>0</v>
      </c>
      <c r="S168" s="101" t="e">
        <f t="shared" si="44"/>
        <v>#DIV/0!</v>
      </c>
    </row>
    <row r="169" spans="1:19" s="102" customFormat="1" ht="18.75" hidden="1">
      <c r="A169" s="95"/>
      <c r="B169" s="118">
        <v>80114</v>
      </c>
      <c r="C169" s="89"/>
      <c r="D169" s="90"/>
      <c r="E169" s="97" t="s">
        <v>252</v>
      </c>
      <c r="F169" s="120"/>
      <c r="G169" s="120"/>
      <c r="H169" s="120"/>
      <c r="I169" s="120"/>
      <c r="J169" s="120"/>
      <c r="K169" s="120"/>
      <c r="L169" s="120"/>
      <c r="M169" s="128"/>
      <c r="N169" s="120"/>
      <c r="O169" s="120"/>
      <c r="P169" s="120"/>
      <c r="Q169" s="93">
        <f>SUM(Q170:Q170)</f>
        <v>0</v>
      </c>
      <c r="R169" s="93">
        <f>SUM(R170:R170)</f>
        <v>0</v>
      </c>
      <c r="S169" s="94" t="e">
        <f t="shared" si="44"/>
        <v>#DIV/0!</v>
      </c>
    </row>
    <row r="170" spans="1:19" s="102" customFormat="1" ht="9.75" hidden="1">
      <c r="A170" s="95"/>
      <c r="B170" s="89"/>
      <c r="C170" s="89">
        <v>970</v>
      </c>
      <c r="D170" s="90"/>
      <c r="E170" s="99" t="s">
        <v>281</v>
      </c>
      <c r="F170" s="120"/>
      <c r="G170" s="120"/>
      <c r="H170" s="120"/>
      <c r="I170" s="120"/>
      <c r="J170" s="120"/>
      <c r="K170" s="120"/>
      <c r="L170" s="120"/>
      <c r="M170" s="128"/>
      <c r="N170" s="120"/>
      <c r="O170" s="120"/>
      <c r="P170" s="120"/>
      <c r="Q170" s="100">
        <v>0</v>
      </c>
      <c r="R170" s="121">
        <v>0</v>
      </c>
      <c r="S170" s="101" t="e">
        <f t="shared" si="44"/>
        <v>#DIV/0!</v>
      </c>
    </row>
    <row r="171" spans="1:19" s="102" customFormat="1" ht="39">
      <c r="A171" s="95"/>
      <c r="B171" s="89"/>
      <c r="C171" s="89">
        <v>2709</v>
      </c>
      <c r="D171" s="90"/>
      <c r="E171" s="99" t="s">
        <v>279</v>
      </c>
      <c r="F171" s="120"/>
      <c r="G171" s="120"/>
      <c r="H171" s="120"/>
      <c r="I171" s="120"/>
      <c r="J171" s="120"/>
      <c r="K171" s="120"/>
      <c r="L171" s="120"/>
      <c r="M171" s="128"/>
      <c r="N171" s="120"/>
      <c r="O171" s="120"/>
      <c r="P171" s="120"/>
      <c r="Q171" s="100">
        <v>30000</v>
      </c>
      <c r="R171" s="121">
        <v>6000</v>
      </c>
      <c r="S171" s="101">
        <f t="shared" si="44"/>
        <v>20</v>
      </c>
    </row>
    <row r="172" spans="1:19" s="136" customFormat="1" ht="12" thickBot="1">
      <c r="A172" s="440" t="s">
        <v>282</v>
      </c>
      <c r="B172" s="441"/>
      <c r="C172" s="441"/>
      <c r="D172" s="441"/>
      <c r="E172" s="442"/>
      <c r="F172" s="167"/>
      <c r="G172" s="167"/>
      <c r="H172" s="167"/>
      <c r="I172" s="167"/>
      <c r="J172" s="167"/>
      <c r="K172" s="167"/>
      <c r="L172" s="167"/>
      <c r="M172" s="168"/>
      <c r="N172" s="167"/>
      <c r="O172" s="167"/>
      <c r="P172" s="167"/>
      <c r="Q172" s="142">
        <f>SUM(Q158)</f>
        <v>120000</v>
      </c>
      <c r="R172" s="142">
        <f>SUM(R158)</f>
        <v>24000</v>
      </c>
      <c r="S172" s="169">
        <f t="shared" si="44"/>
        <v>20</v>
      </c>
    </row>
    <row r="173" spans="1:19" s="136" customFormat="1" ht="12" thickBot="1">
      <c r="A173" s="443" t="s">
        <v>283</v>
      </c>
      <c r="B173" s="444"/>
      <c r="C173" s="444"/>
      <c r="D173" s="444"/>
      <c r="E173" s="444"/>
      <c r="F173" s="170" t="e">
        <f>SUM(F89,F144,#REF!,#REF!)</f>
        <v>#REF!</v>
      </c>
      <c r="G173" s="170" t="e">
        <f>SUM(G89,G144,#REF!,#REF!)</f>
        <v>#REF!</v>
      </c>
      <c r="H173" s="170" t="e">
        <f>SUM(H89,H144,#REF!,#REF!)</f>
        <v>#REF!</v>
      </c>
      <c r="I173" s="170" t="e">
        <f>SUM(I89,I144,#REF!,#REF!)</f>
        <v>#REF!</v>
      </c>
      <c r="J173" s="170" t="e">
        <f>SUM(J89,J144,#REF!,#REF!)</f>
        <v>#REF!</v>
      </c>
      <c r="K173" s="170" t="e">
        <f>SUM(K89,K144,#REF!,#REF!)</f>
        <v>#REF!</v>
      </c>
      <c r="L173" s="170" t="e">
        <f>SUM(L89,L144,#REF!,#REF!)</f>
        <v>#REF!</v>
      </c>
      <c r="M173" s="170" t="e">
        <f>SUM(M89,M144,#REF!,#REF!)</f>
        <v>#REF!</v>
      </c>
      <c r="N173" s="170" t="e">
        <f>SUM(N89,N144,#REF!,#REF!)</f>
        <v>#REF!</v>
      </c>
      <c r="O173" s="170" t="e">
        <f>SUM(O89,O144,#REF!,#REF!)</f>
        <v>#REF!</v>
      </c>
      <c r="P173" s="170" t="e">
        <f>SUM(P89,P144,#REF!,#REF!)</f>
        <v>#REF!</v>
      </c>
      <c r="Q173" s="170">
        <f>SUM(Q89,Q98,Q116,Q121,Q144,Q152,Q172)</f>
        <v>11402532</v>
      </c>
      <c r="R173" s="170">
        <f>SUM(R89,R98,R116,R121,R144,R152,R172)</f>
        <v>6284455.3</v>
      </c>
      <c r="S173" s="171">
        <f t="shared" si="44"/>
        <v>55.11</v>
      </c>
    </row>
  </sheetData>
  <mergeCells count="20">
    <mergeCell ref="A145:E145"/>
    <mergeCell ref="A172:E172"/>
    <mergeCell ref="A173:E173"/>
    <mergeCell ref="A153:E153"/>
    <mergeCell ref="A152:E152"/>
    <mergeCell ref="A144:E144"/>
    <mergeCell ref="A117:R117"/>
    <mergeCell ref="A98:E98"/>
    <mergeCell ref="A116:E116"/>
    <mergeCell ref="A121:E121"/>
    <mergeCell ref="S3:S4"/>
    <mergeCell ref="E2:S2"/>
    <mergeCell ref="A89:E89"/>
    <mergeCell ref="Q3:Q4"/>
    <mergeCell ref="R3:R4"/>
    <mergeCell ref="A3:A4"/>
    <mergeCell ref="B3:B4"/>
    <mergeCell ref="C3:C4"/>
    <mergeCell ref="E3:E4"/>
    <mergeCell ref="A5:S6"/>
  </mergeCells>
  <printOptions/>
  <pageMargins left="1.3779527559055118" right="0" top="0.3937007874015748" bottom="0.7874015748031497" header="0.5118110236220472" footer="0.5118110236220472"/>
  <pageSetup horizontalDpi="360" verticalDpi="360" orientation="portrait" paperSize="9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1">
      <selection activeCell="M1" sqref="M1"/>
    </sheetView>
  </sheetViews>
  <sheetFormatPr defaultColWidth="9.00390625" defaultRowHeight="12.75"/>
  <cols>
    <col min="1" max="1" width="5.625" style="50" customWidth="1"/>
    <col min="2" max="2" width="4.875" style="50" bestFit="1" customWidth="1"/>
    <col min="3" max="3" width="6.25390625" style="50" bestFit="1" customWidth="1"/>
    <col min="4" max="4" width="18.875" style="50" customWidth="1"/>
    <col min="5" max="5" width="10.625" style="50" customWidth="1"/>
    <col min="6" max="6" width="11.25390625" style="55" customWidth="1"/>
    <col min="7" max="7" width="11.625" style="50" customWidth="1"/>
    <col min="8" max="8" width="11.25390625" style="289" customWidth="1"/>
    <col min="9" max="9" width="7.375" style="50" customWidth="1"/>
    <col min="10" max="10" width="8.75390625" style="50" customWidth="1"/>
    <col min="11" max="11" width="9.00390625" style="50" customWidth="1"/>
    <col min="12" max="12" width="11.00390625" style="50" customWidth="1"/>
    <col min="13" max="13" width="12.875" style="50" customWidth="1"/>
    <col min="14" max="14" width="8.875" style="50" customWidth="1"/>
    <col min="15" max="15" width="8.75390625" style="50" bestFit="1" customWidth="1"/>
    <col min="16" max="16" width="10.25390625" style="50" customWidth="1"/>
    <col min="17" max="17" width="16.75390625" style="50" customWidth="1"/>
    <col min="18" max="16384" width="9.125" style="50" customWidth="1"/>
  </cols>
  <sheetData>
    <row r="1" ht="11.25">
      <c r="M1" s="310" t="s">
        <v>355</v>
      </c>
    </row>
    <row r="2" spans="1:17" ht="11.25">
      <c r="A2" s="450" t="s">
        <v>71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</row>
    <row r="3" spans="1:17" ht="10.5" customHeight="1">
      <c r="A3" s="49"/>
      <c r="B3" s="49"/>
      <c r="C3" s="49"/>
      <c r="D3" s="49"/>
      <c r="E3" s="49"/>
      <c r="F3" s="53"/>
      <c r="G3" s="49"/>
      <c r="H3" s="287"/>
      <c r="I3" s="49"/>
      <c r="J3" s="49"/>
      <c r="K3" s="49"/>
      <c r="L3" s="49"/>
      <c r="M3" s="49"/>
      <c r="N3" s="49"/>
      <c r="O3" s="49"/>
      <c r="P3" s="49"/>
      <c r="Q3" s="7" t="s">
        <v>41</v>
      </c>
    </row>
    <row r="4" spans="1:17" s="284" customFormat="1" ht="19.5" customHeight="1">
      <c r="A4" s="451" t="s">
        <v>59</v>
      </c>
      <c r="B4" s="451" t="s">
        <v>2</v>
      </c>
      <c r="C4" s="451" t="s">
        <v>40</v>
      </c>
      <c r="D4" s="446" t="s">
        <v>75</v>
      </c>
      <c r="E4" s="446" t="s">
        <v>60</v>
      </c>
      <c r="F4" s="447" t="s">
        <v>81</v>
      </c>
      <c r="G4" s="456" t="s">
        <v>70</v>
      </c>
      <c r="H4" s="456"/>
      <c r="I4" s="456"/>
      <c r="J4" s="456"/>
      <c r="K4" s="456"/>
      <c r="L4" s="456"/>
      <c r="M4" s="456"/>
      <c r="N4" s="456"/>
      <c r="O4" s="456"/>
      <c r="P4" s="452"/>
      <c r="Q4" s="446" t="s">
        <v>64</v>
      </c>
    </row>
    <row r="5" spans="1:17" s="284" customFormat="1" ht="19.5" customHeight="1">
      <c r="A5" s="451"/>
      <c r="B5" s="451"/>
      <c r="C5" s="451"/>
      <c r="D5" s="446"/>
      <c r="E5" s="446"/>
      <c r="F5" s="448"/>
      <c r="G5" s="452" t="s">
        <v>338</v>
      </c>
      <c r="H5" s="460" t="s">
        <v>337</v>
      </c>
      <c r="I5" s="453" t="s">
        <v>287</v>
      </c>
      <c r="J5" s="446" t="s">
        <v>15</v>
      </c>
      <c r="K5" s="446"/>
      <c r="L5" s="446"/>
      <c r="M5" s="446"/>
      <c r="N5" s="446" t="s">
        <v>56</v>
      </c>
      <c r="O5" s="446" t="s">
        <v>57</v>
      </c>
      <c r="P5" s="457" t="s">
        <v>82</v>
      </c>
      <c r="Q5" s="446"/>
    </row>
    <row r="6" spans="1:17" s="284" customFormat="1" ht="29.25" customHeight="1">
      <c r="A6" s="451"/>
      <c r="B6" s="451"/>
      <c r="C6" s="451"/>
      <c r="D6" s="446"/>
      <c r="E6" s="446"/>
      <c r="F6" s="448"/>
      <c r="G6" s="452"/>
      <c r="H6" s="461"/>
      <c r="I6" s="454"/>
      <c r="J6" s="446" t="s">
        <v>83</v>
      </c>
      <c r="K6" s="446" t="s">
        <v>73</v>
      </c>
      <c r="L6" s="446" t="s">
        <v>84</v>
      </c>
      <c r="M6" s="446" t="s">
        <v>74</v>
      </c>
      <c r="N6" s="446"/>
      <c r="O6" s="446"/>
      <c r="P6" s="458"/>
      <c r="Q6" s="446"/>
    </row>
    <row r="7" spans="1:17" s="284" customFormat="1" ht="19.5" customHeight="1">
      <c r="A7" s="451"/>
      <c r="B7" s="451"/>
      <c r="C7" s="451"/>
      <c r="D7" s="446"/>
      <c r="E7" s="446"/>
      <c r="F7" s="448"/>
      <c r="G7" s="452"/>
      <c r="H7" s="461"/>
      <c r="I7" s="454"/>
      <c r="J7" s="446"/>
      <c r="K7" s="446"/>
      <c r="L7" s="446"/>
      <c r="M7" s="446"/>
      <c r="N7" s="446"/>
      <c r="O7" s="446"/>
      <c r="P7" s="458"/>
      <c r="Q7" s="446"/>
    </row>
    <row r="8" spans="1:17" s="284" customFormat="1" ht="19.5" customHeight="1">
      <c r="A8" s="451"/>
      <c r="B8" s="451"/>
      <c r="C8" s="451"/>
      <c r="D8" s="446"/>
      <c r="E8" s="446"/>
      <c r="F8" s="449"/>
      <c r="G8" s="452"/>
      <c r="H8" s="462"/>
      <c r="I8" s="455"/>
      <c r="J8" s="446"/>
      <c r="K8" s="446"/>
      <c r="L8" s="446"/>
      <c r="M8" s="446"/>
      <c r="N8" s="446"/>
      <c r="O8" s="446"/>
      <c r="P8" s="459"/>
      <c r="Q8" s="446"/>
    </row>
    <row r="9" spans="1:17" ht="7.5" customHeight="1">
      <c r="A9" s="51">
        <v>1</v>
      </c>
      <c r="B9" s="51">
        <v>2</v>
      </c>
      <c r="C9" s="51">
        <v>3</v>
      </c>
      <c r="D9" s="51">
        <v>4</v>
      </c>
      <c r="E9" s="51">
        <v>5</v>
      </c>
      <c r="F9" s="54">
        <v>6</v>
      </c>
      <c r="G9" s="51">
        <v>7</v>
      </c>
      <c r="H9" s="51">
        <v>8</v>
      </c>
      <c r="I9" s="51">
        <v>9</v>
      </c>
      <c r="J9" s="51">
        <v>10</v>
      </c>
      <c r="K9" s="51">
        <v>11</v>
      </c>
      <c r="L9" s="51">
        <v>12</v>
      </c>
      <c r="M9" s="51">
        <v>13</v>
      </c>
      <c r="N9" s="51">
        <v>14</v>
      </c>
      <c r="O9" s="51">
        <v>15</v>
      </c>
      <c r="P9" s="51">
        <v>16</v>
      </c>
      <c r="Q9" s="51">
        <v>17</v>
      </c>
    </row>
    <row r="10" spans="1:17" ht="55.5" customHeight="1">
      <c r="A10" s="56" t="s">
        <v>10</v>
      </c>
      <c r="B10" s="57">
        <v>900</v>
      </c>
      <c r="C10" s="57">
        <v>90001</v>
      </c>
      <c r="D10" s="52" t="s">
        <v>180</v>
      </c>
      <c r="E10" s="58">
        <v>15500000</v>
      </c>
      <c r="F10" s="58">
        <v>114005</v>
      </c>
      <c r="G10" s="58">
        <v>41700</v>
      </c>
      <c r="H10" s="288">
        <v>2745</v>
      </c>
      <c r="I10" s="250">
        <f aca="true" t="shared" si="0" ref="I10:I21">ROUND((H10/G10)*100,2)</f>
        <v>6.58</v>
      </c>
      <c r="J10" s="58">
        <v>41700</v>
      </c>
      <c r="K10" s="58"/>
      <c r="L10" s="59" t="s">
        <v>65</v>
      </c>
      <c r="M10" s="58"/>
      <c r="N10" s="58">
        <v>4550000</v>
      </c>
      <c r="O10" s="58">
        <v>6244295</v>
      </c>
      <c r="P10" s="58">
        <v>4550000</v>
      </c>
      <c r="Q10" s="57" t="s">
        <v>179</v>
      </c>
    </row>
    <row r="11" spans="1:17" ht="93.75" customHeight="1">
      <c r="A11" s="56" t="s">
        <v>11</v>
      </c>
      <c r="B11" s="57">
        <v>900</v>
      </c>
      <c r="C11" s="57">
        <v>90001</v>
      </c>
      <c r="D11" s="52" t="s">
        <v>181</v>
      </c>
      <c r="E11" s="58">
        <v>10100000</v>
      </c>
      <c r="F11" s="58">
        <v>121317</v>
      </c>
      <c r="G11" s="58">
        <v>64200</v>
      </c>
      <c r="H11" s="288">
        <v>55624</v>
      </c>
      <c r="I11" s="250">
        <f t="shared" si="0"/>
        <v>86.64</v>
      </c>
      <c r="J11" s="58">
        <v>64200</v>
      </c>
      <c r="K11" s="58"/>
      <c r="L11" s="59" t="s">
        <v>65</v>
      </c>
      <c r="M11" s="58"/>
      <c r="N11" s="58">
        <v>3960000</v>
      </c>
      <c r="O11" s="58">
        <v>4004483</v>
      </c>
      <c r="P11" s="58">
        <v>1950000</v>
      </c>
      <c r="Q11" s="57" t="s">
        <v>179</v>
      </c>
    </row>
    <row r="12" spans="1:17" ht="45">
      <c r="A12" s="56" t="s">
        <v>12</v>
      </c>
      <c r="B12" s="57">
        <v>900</v>
      </c>
      <c r="C12" s="57">
        <v>90001</v>
      </c>
      <c r="D12" s="52" t="s">
        <v>182</v>
      </c>
      <c r="E12" s="58">
        <v>15100000</v>
      </c>
      <c r="F12" s="58">
        <v>73000</v>
      </c>
      <c r="G12" s="58">
        <v>81500</v>
      </c>
      <c r="H12" s="288">
        <v>80947</v>
      </c>
      <c r="I12" s="250">
        <f t="shared" si="0"/>
        <v>99.32</v>
      </c>
      <c r="J12" s="58">
        <v>81500</v>
      </c>
      <c r="K12" s="58"/>
      <c r="L12" s="59" t="s">
        <v>65</v>
      </c>
      <c r="M12" s="58"/>
      <c r="N12" s="58">
        <v>3460000</v>
      </c>
      <c r="O12" s="58">
        <v>5925500</v>
      </c>
      <c r="P12" s="58">
        <v>5560000</v>
      </c>
      <c r="Q12" s="57" t="s">
        <v>179</v>
      </c>
    </row>
    <row r="13" spans="1:17" ht="94.5" customHeight="1">
      <c r="A13" s="56" t="s">
        <v>1</v>
      </c>
      <c r="B13" s="57">
        <v>900</v>
      </c>
      <c r="C13" s="57">
        <v>90001</v>
      </c>
      <c r="D13" s="52" t="s">
        <v>183</v>
      </c>
      <c r="E13" s="58">
        <v>7900000</v>
      </c>
      <c r="F13" s="58">
        <v>38061</v>
      </c>
      <c r="G13" s="58">
        <v>42400</v>
      </c>
      <c r="H13" s="288">
        <v>37576</v>
      </c>
      <c r="I13" s="250">
        <f t="shared" si="0"/>
        <v>88.62</v>
      </c>
      <c r="J13" s="58">
        <v>42400</v>
      </c>
      <c r="K13" s="58"/>
      <c r="L13" s="59" t="s">
        <v>65</v>
      </c>
      <c r="M13" s="58"/>
      <c r="N13" s="58">
        <v>2370000</v>
      </c>
      <c r="O13" s="58">
        <v>3079539</v>
      </c>
      <c r="P13" s="58">
        <v>2370000</v>
      </c>
      <c r="Q13" s="57" t="s">
        <v>179</v>
      </c>
    </row>
    <row r="14" spans="1:17" ht="59.25" customHeight="1">
      <c r="A14" s="56" t="s">
        <v>16</v>
      </c>
      <c r="B14" s="57">
        <v>801</v>
      </c>
      <c r="C14" s="57">
        <v>80101</v>
      </c>
      <c r="D14" s="52" t="s">
        <v>184</v>
      </c>
      <c r="E14" s="58">
        <v>850000</v>
      </c>
      <c r="F14" s="58">
        <v>4000</v>
      </c>
      <c r="G14" s="58">
        <v>70000</v>
      </c>
      <c r="H14" s="288">
        <v>13738</v>
      </c>
      <c r="I14" s="250">
        <f t="shared" si="0"/>
        <v>19.63</v>
      </c>
      <c r="J14" s="58">
        <v>70000</v>
      </c>
      <c r="K14" s="58"/>
      <c r="L14" s="59" t="s">
        <v>65</v>
      </c>
      <c r="M14" s="58"/>
      <c r="N14" s="58">
        <v>776000</v>
      </c>
      <c r="O14" s="58"/>
      <c r="P14" s="58"/>
      <c r="Q14" s="57" t="s">
        <v>179</v>
      </c>
    </row>
    <row r="15" spans="1:17" ht="41.25" customHeight="1">
      <c r="A15" s="56" t="s">
        <v>19</v>
      </c>
      <c r="B15" s="57">
        <v>750</v>
      </c>
      <c r="C15" s="57">
        <v>75023</v>
      </c>
      <c r="D15" s="52" t="s">
        <v>194</v>
      </c>
      <c r="E15" s="58">
        <v>80000</v>
      </c>
      <c r="F15" s="58">
        <v>40953</v>
      </c>
      <c r="G15" s="58">
        <v>10000</v>
      </c>
      <c r="H15" s="288">
        <v>0</v>
      </c>
      <c r="I15" s="250">
        <f t="shared" si="0"/>
        <v>0</v>
      </c>
      <c r="J15" s="58">
        <v>10000</v>
      </c>
      <c r="K15" s="58"/>
      <c r="L15" s="59" t="s">
        <v>65</v>
      </c>
      <c r="M15" s="58"/>
      <c r="N15" s="58">
        <v>29047</v>
      </c>
      <c r="O15" s="58"/>
      <c r="P15" s="58"/>
      <c r="Q15" s="57" t="s">
        <v>179</v>
      </c>
    </row>
    <row r="16" spans="1:17" ht="42" customHeight="1">
      <c r="A16" s="56" t="s">
        <v>22</v>
      </c>
      <c r="B16" s="57">
        <v>750</v>
      </c>
      <c r="C16" s="57">
        <v>75023</v>
      </c>
      <c r="D16" s="52" t="s">
        <v>185</v>
      </c>
      <c r="E16" s="58">
        <v>60000</v>
      </c>
      <c r="F16" s="58">
        <v>25586</v>
      </c>
      <c r="G16" s="58">
        <v>20000</v>
      </c>
      <c r="H16" s="288">
        <v>2526</v>
      </c>
      <c r="I16" s="250">
        <f t="shared" si="0"/>
        <v>12.63</v>
      </c>
      <c r="J16" s="58">
        <v>20000</v>
      </c>
      <c r="K16" s="58"/>
      <c r="L16" s="59" t="s">
        <v>65</v>
      </c>
      <c r="M16" s="58"/>
      <c r="N16" s="58">
        <v>14414</v>
      </c>
      <c r="O16" s="58"/>
      <c r="P16" s="58"/>
      <c r="Q16" s="57" t="s">
        <v>179</v>
      </c>
    </row>
    <row r="17" spans="1:17" ht="56.25" customHeight="1">
      <c r="A17" s="56" t="s">
        <v>28</v>
      </c>
      <c r="B17" s="57">
        <v>851</v>
      </c>
      <c r="C17" s="57">
        <v>85121</v>
      </c>
      <c r="D17" s="52" t="s">
        <v>193</v>
      </c>
      <c r="E17" s="58">
        <v>1500000</v>
      </c>
      <c r="F17" s="58">
        <v>5500</v>
      </c>
      <c r="G17" s="58">
        <v>40000</v>
      </c>
      <c r="H17" s="288">
        <v>0</v>
      </c>
      <c r="I17" s="250">
        <f t="shared" si="0"/>
        <v>0</v>
      </c>
      <c r="J17" s="58">
        <v>40000</v>
      </c>
      <c r="K17" s="58"/>
      <c r="L17" s="59" t="s">
        <v>65</v>
      </c>
      <c r="M17" s="58"/>
      <c r="N17" s="58">
        <v>1000000</v>
      </c>
      <c r="O17" s="58">
        <v>454500</v>
      </c>
      <c r="P17" s="58"/>
      <c r="Q17" s="57" t="s">
        <v>179</v>
      </c>
    </row>
    <row r="18" spans="1:17" ht="45.75" customHeight="1">
      <c r="A18" s="56" t="s">
        <v>46</v>
      </c>
      <c r="B18" s="57">
        <v>801</v>
      </c>
      <c r="C18" s="57">
        <v>80101</v>
      </c>
      <c r="D18" s="52" t="s">
        <v>192</v>
      </c>
      <c r="E18" s="58">
        <v>1200000</v>
      </c>
      <c r="F18" s="58">
        <v>0</v>
      </c>
      <c r="G18" s="58">
        <v>32000</v>
      </c>
      <c r="H18" s="288">
        <v>0</v>
      </c>
      <c r="I18" s="250">
        <f t="shared" si="0"/>
        <v>0</v>
      </c>
      <c r="J18" s="58">
        <v>32000</v>
      </c>
      <c r="K18" s="58"/>
      <c r="L18" s="59" t="s">
        <v>65</v>
      </c>
      <c r="M18" s="58"/>
      <c r="N18" s="58">
        <v>200000</v>
      </c>
      <c r="O18" s="58">
        <v>168000</v>
      </c>
      <c r="P18" s="58">
        <v>800000</v>
      </c>
      <c r="Q18" s="57" t="s">
        <v>179</v>
      </c>
    </row>
    <row r="19" spans="1:17" ht="44.25" customHeight="1">
      <c r="A19" s="56" t="s">
        <v>100</v>
      </c>
      <c r="B19" s="57">
        <v>801</v>
      </c>
      <c r="C19" s="57">
        <v>80101</v>
      </c>
      <c r="D19" s="52" t="s">
        <v>200</v>
      </c>
      <c r="E19" s="58">
        <v>280000</v>
      </c>
      <c r="F19" s="58">
        <v>20000</v>
      </c>
      <c r="G19" s="58">
        <v>8000</v>
      </c>
      <c r="H19" s="288">
        <v>0</v>
      </c>
      <c r="I19" s="250">
        <f t="shared" si="0"/>
        <v>0</v>
      </c>
      <c r="J19" s="58">
        <v>8000</v>
      </c>
      <c r="K19" s="58"/>
      <c r="L19" s="59" t="s">
        <v>65</v>
      </c>
      <c r="M19" s="58"/>
      <c r="N19" s="58">
        <v>200000</v>
      </c>
      <c r="O19" s="58">
        <v>52000</v>
      </c>
      <c r="P19" s="58"/>
      <c r="Q19" s="64" t="s">
        <v>199</v>
      </c>
    </row>
    <row r="20" spans="1:17" ht="42.75" customHeight="1">
      <c r="A20" s="56" t="s">
        <v>149</v>
      </c>
      <c r="B20" s="57">
        <v>400</v>
      </c>
      <c r="C20" s="57">
        <v>40002</v>
      </c>
      <c r="D20" s="52" t="s">
        <v>202</v>
      </c>
      <c r="E20" s="58">
        <v>150000</v>
      </c>
      <c r="F20" s="58">
        <v>0</v>
      </c>
      <c r="G20" s="58">
        <v>15000</v>
      </c>
      <c r="H20" s="288">
        <v>0</v>
      </c>
      <c r="I20" s="250">
        <f t="shared" si="0"/>
        <v>0</v>
      </c>
      <c r="J20" s="58">
        <v>15000</v>
      </c>
      <c r="K20" s="58"/>
      <c r="L20" s="59" t="s">
        <v>65</v>
      </c>
      <c r="M20" s="58"/>
      <c r="N20" s="58">
        <v>135000</v>
      </c>
      <c r="O20" s="58"/>
      <c r="P20" s="58"/>
      <c r="Q20" s="57" t="s">
        <v>179</v>
      </c>
    </row>
    <row r="21" spans="1:17" ht="22.5" customHeight="1">
      <c r="A21" s="445" t="s">
        <v>341</v>
      </c>
      <c r="B21" s="445"/>
      <c r="C21" s="445"/>
      <c r="D21" s="445"/>
      <c r="E21" s="58">
        <f>SUM(E10:E20)</f>
        <v>52720000</v>
      </c>
      <c r="F21" s="58">
        <f aca="true" t="shared" si="1" ref="F21:P21">SUM(F10:F20)</f>
        <v>442422</v>
      </c>
      <c r="G21" s="58">
        <f t="shared" si="1"/>
        <v>424800</v>
      </c>
      <c r="H21" s="288">
        <f t="shared" si="1"/>
        <v>193156</v>
      </c>
      <c r="I21" s="250">
        <f t="shared" si="0"/>
        <v>45.47</v>
      </c>
      <c r="J21" s="58">
        <f t="shared" si="1"/>
        <v>424800</v>
      </c>
      <c r="K21" s="58">
        <f t="shared" si="1"/>
        <v>0</v>
      </c>
      <c r="L21" s="58">
        <f t="shared" si="1"/>
        <v>0</v>
      </c>
      <c r="M21" s="58">
        <f t="shared" si="1"/>
        <v>0</v>
      </c>
      <c r="N21" s="58">
        <f t="shared" si="1"/>
        <v>16694461</v>
      </c>
      <c r="O21" s="58">
        <f t="shared" si="1"/>
        <v>19928317</v>
      </c>
      <c r="P21" s="58">
        <f t="shared" si="1"/>
        <v>15230000</v>
      </c>
      <c r="Q21" s="58"/>
    </row>
  </sheetData>
  <mergeCells count="21">
    <mergeCell ref="O5:O8"/>
    <mergeCell ref="G4:P4"/>
    <mergeCell ref="P5:P8"/>
    <mergeCell ref="H5:H8"/>
    <mergeCell ref="A2:Q2"/>
    <mergeCell ref="A4:A8"/>
    <mergeCell ref="B4:B8"/>
    <mergeCell ref="C4:C8"/>
    <mergeCell ref="D4:D8"/>
    <mergeCell ref="Q4:Q8"/>
    <mergeCell ref="G5:G8"/>
    <mergeCell ref="N5:N8"/>
    <mergeCell ref="E4:E8"/>
    <mergeCell ref="I5:I8"/>
    <mergeCell ref="A21:D21"/>
    <mergeCell ref="J5:M5"/>
    <mergeCell ref="J6:J8"/>
    <mergeCell ref="K6:K8"/>
    <mergeCell ref="L6:L8"/>
    <mergeCell ref="M6:M8"/>
    <mergeCell ref="F4:F8"/>
  </mergeCells>
  <printOptions horizontalCentered="1"/>
  <pageMargins left="0" right="0" top="0.7874015748031497" bottom="0" header="0.5118110236220472" footer="0.5118110236220472"/>
  <pageSetup horizontalDpi="600" verticalDpi="600" orientation="landscape" paperSize="9" scale="65" r:id="rId1"/>
  <headerFooter alignWithMargins="0">
    <oddHeader>&amp;R&amp;9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workbookViewId="0" topLeftCell="A1">
      <selection activeCell="K1" sqref="K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00390625" style="1" customWidth="1"/>
    <col min="6" max="8" width="12.75390625" style="1" customWidth="1"/>
    <col min="9" max="10" width="10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ht="12.75">
      <c r="K1" s="311" t="s">
        <v>356</v>
      </c>
    </row>
    <row r="2" spans="1:13" ht="18">
      <c r="A2" s="463" t="s">
        <v>102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</row>
    <row r="3" spans="1:13" ht="10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7" t="s">
        <v>41</v>
      </c>
    </row>
    <row r="4" spans="1:13" s="286" customFormat="1" ht="19.5" customHeight="1">
      <c r="A4" s="464" t="s">
        <v>59</v>
      </c>
      <c r="B4" s="464" t="s">
        <v>2</v>
      </c>
      <c r="C4" s="464" t="s">
        <v>40</v>
      </c>
      <c r="D4" s="465" t="s">
        <v>103</v>
      </c>
      <c r="E4" s="465" t="s">
        <v>60</v>
      </c>
      <c r="F4" s="465" t="s">
        <v>70</v>
      </c>
      <c r="G4" s="465"/>
      <c r="H4" s="465"/>
      <c r="I4" s="465"/>
      <c r="J4" s="465"/>
      <c r="K4" s="465"/>
      <c r="L4" s="465"/>
      <c r="M4" s="465" t="s">
        <v>64</v>
      </c>
    </row>
    <row r="5" spans="1:13" s="286" customFormat="1" ht="19.5" customHeight="1">
      <c r="A5" s="464"/>
      <c r="B5" s="464"/>
      <c r="C5" s="464"/>
      <c r="D5" s="465"/>
      <c r="E5" s="465"/>
      <c r="F5" s="465" t="s">
        <v>339</v>
      </c>
      <c r="G5" s="467" t="s">
        <v>340</v>
      </c>
      <c r="H5" s="467" t="s">
        <v>287</v>
      </c>
      <c r="I5" s="465" t="s">
        <v>15</v>
      </c>
      <c r="J5" s="465"/>
      <c r="K5" s="465"/>
      <c r="L5" s="465"/>
      <c r="M5" s="465"/>
    </row>
    <row r="6" spans="1:13" s="286" customFormat="1" ht="29.25" customHeight="1">
      <c r="A6" s="464"/>
      <c r="B6" s="464"/>
      <c r="C6" s="464"/>
      <c r="D6" s="465"/>
      <c r="E6" s="465"/>
      <c r="F6" s="465"/>
      <c r="G6" s="468"/>
      <c r="H6" s="468"/>
      <c r="I6" s="465" t="s">
        <v>83</v>
      </c>
      <c r="J6" s="465" t="s">
        <v>73</v>
      </c>
      <c r="K6" s="465" t="s">
        <v>85</v>
      </c>
      <c r="L6" s="465" t="s">
        <v>74</v>
      </c>
      <c r="M6" s="465"/>
    </row>
    <row r="7" spans="1:13" s="286" customFormat="1" ht="19.5" customHeight="1">
      <c r="A7" s="464"/>
      <c r="B7" s="464"/>
      <c r="C7" s="464"/>
      <c r="D7" s="465"/>
      <c r="E7" s="465"/>
      <c r="F7" s="465"/>
      <c r="G7" s="468"/>
      <c r="H7" s="468"/>
      <c r="I7" s="465"/>
      <c r="J7" s="465"/>
      <c r="K7" s="465"/>
      <c r="L7" s="465"/>
      <c r="M7" s="465"/>
    </row>
    <row r="8" spans="1:13" s="286" customFormat="1" ht="19.5" customHeight="1">
      <c r="A8" s="464"/>
      <c r="B8" s="464"/>
      <c r="C8" s="464"/>
      <c r="D8" s="465"/>
      <c r="E8" s="465"/>
      <c r="F8" s="465"/>
      <c r="G8" s="469"/>
      <c r="H8" s="469"/>
      <c r="I8" s="465"/>
      <c r="J8" s="465"/>
      <c r="K8" s="465"/>
      <c r="L8" s="465"/>
      <c r="M8" s="465"/>
    </row>
    <row r="9" spans="1:13" ht="7.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</row>
    <row r="10" spans="1:13" ht="51" customHeight="1">
      <c r="A10" s="26" t="s">
        <v>10</v>
      </c>
      <c r="B10" s="13">
        <v>900</v>
      </c>
      <c r="C10" s="13">
        <v>90015</v>
      </c>
      <c r="D10" s="46" t="s">
        <v>198</v>
      </c>
      <c r="E10" s="47">
        <v>20000</v>
      </c>
      <c r="F10" s="47">
        <v>20000</v>
      </c>
      <c r="G10" s="47">
        <v>0</v>
      </c>
      <c r="H10" s="250">
        <f>ROUND((G10/F10)*100,2)</f>
        <v>0</v>
      </c>
      <c r="I10" s="47">
        <v>20000</v>
      </c>
      <c r="J10" s="13"/>
      <c r="K10" s="29" t="s">
        <v>65</v>
      </c>
      <c r="L10" s="13"/>
      <c r="M10" s="13" t="s">
        <v>179</v>
      </c>
    </row>
    <row r="11" spans="1:13" ht="51">
      <c r="A11" s="27"/>
      <c r="B11" s="14"/>
      <c r="C11" s="14"/>
      <c r="D11" s="14"/>
      <c r="E11" s="14"/>
      <c r="F11" s="14"/>
      <c r="G11" s="14"/>
      <c r="H11" s="250"/>
      <c r="I11" s="14"/>
      <c r="J11" s="14"/>
      <c r="K11" s="30" t="s">
        <v>65</v>
      </c>
      <c r="L11" s="14"/>
      <c r="M11" s="14"/>
    </row>
    <row r="12" spans="1:13" ht="51">
      <c r="A12" s="27"/>
      <c r="B12" s="14"/>
      <c r="C12" s="14"/>
      <c r="D12" s="14"/>
      <c r="E12" s="14"/>
      <c r="F12" s="14"/>
      <c r="G12" s="14"/>
      <c r="H12" s="250"/>
      <c r="I12" s="14"/>
      <c r="J12" s="14"/>
      <c r="K12" s="31" t="s">
        <v>65</v>
      </c>
      <c r="L12" s="14"/>
      <c r="M12" s="14"/>
    </row>
    <row r="13" spans="1:13" ht="51">
      <c r="A13" s="27"/>
      <c r="B13" s="14"/>
      <c r="C13" s="14"/>
      <c r="D13" s="14"/>
      <c r="E13" s="14"/>
      <c r="F13" s="14"/>
      <c r="G13" s="14"/>
      <c r="H13" s="250"/>
      <c r="I13" s="14"/>
      <c r="J13" s="14"/>
      <c r="K13" s="31" t="s">
        <v>65</v>
      </c>
      <c r="L13" s="14"/>
      <c r="M13" s="14"/>
    </row>
    <row r="14" spans="1:13" ht="22.5" customHeight="1">
      <c r="A14" s="466" t="s">
        <v>341</v>
      </c>
      <c r="B14" s="466"/>
      <c r="C14" s="466"/>
      <c r="D14" s="466"/>
      <c r="E14" s="41">
        <f aca="true" t="shared" si="0" ref="E14:L14">SUM(E10:E13)</f>
        <v>20000</v>
      </c>
      <c r="F14" s="41">
        <f t="shared" si="0"/>
        <v>20000</v>
      </c>
      <c r="G14" s="41">
        <f t="shared" si="0"/>
        <v>0</v>
      </c>
      <c r="H14" s="250">
        <f>ROUND((G14/F14)*100,2)</f>
        <v>0</v>
      </c>
      <c r="I14" s="41">
        <f t="shared" si="0"/>
        <v>20000</v>
      </c>
      <c r="J14" s="41">
        <f t="shared" si="0"/>
        <v>0</v>
      </c>
      <c r="K14" s="41">
        <f t="shared" si="0"/>
        <v>0</v>
      </c>
      <c r="L14" s="41">
        <f t="shared" si="0"/>
        <v>0</v>
      </c>
      <c r="M14" s="35" t="s">
        <v>45</v>
      </c>
    </row>
  </sheetData>
  <mergeCells count="17">
    <mergeCell ref="A14:D14"/>
    <mergeCell ref="F5:F8"/>
    <mergeCell ref="I5:L5"/>
    <mergeCell ref="I6:I8"/>
    <mergeCell ref="G5:G8"/>
    <mergeCell ref="H5:H8"/>
    <mergeCell ref="J6:J8"/>
    <mergeCell ref="K6:K8"/>
    <mergeCell ref="L6:L8"/>
    <mergeCell ref="A2:M2"/>
    <mergeCell ref="A4:A8"/>
    <mergeCell ref="B4:B8"/>
    <mergeCell ref="C4:C8"/>
    <mergeCell ref="D4:D8"/>
    <mergeCell ref="F4:L4"/>
    <mergeCell ref="M4:M8"/>
    <mergeCell ref="E4:E8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3" r:id="rId1"/>
  <headerFooter alignWithMargins="0">
    <oddHeader>&amp;R&amp;9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 topLeftCell="A14">
      <selection activeCell="E1" sqref="E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0.75390625" style="1" customWidth="1"/>
    <col min="5" max="6" width="11.625" style="1" customWidth="1"/>
    <col min="7" max="16384" width="9.125" style="1" customWidth="1"/>
  </cols>
  <sheetData>
    <row r="1" ht="12.75">
      <c r="E1" s="311" t="s">
        <v>342</v>
      </c>
    </row>
    <row r="2" spans="1:4" ht="15" customHeight="1">
      <c r="A2" s="472" t="s">
        <v>331</v>
      </c>
      <c r="B2" s="472"/>
      <c r="C2" s="472"/>
      <c r="D2" s="472"/>
    </row>
    <row r="3" ht="6.75" customHeight="1">
      <c r="A3" s="11"/>
    </row>
    <row r="4" spans="4:6" ht="12.75">
      <c r="D4" s="8"/>
      <c r="E4" s="8"/>
      <c r="F4" s="8" t="s">
        <v>41</v>
      </c>
    </row>
    <row r="5" spans="1:6" ht="15" customHeight="1">
      <c r="A5" s="473" t="s">
        <v>59</v>
      </c>
      <c r="B5" s="473" t="s">
        <v>5</v>
      </c>
      <c r="C5" s="474" t="s">
        <v>61</v>
      </c>
      <c r="D5" s="474" t="s">
        <v>285</v>
      </c>
      <c r="E5" s="474" t="s">
        <v>288</v>
      </c>
      <c r="F5" s="474" t="s">
        <v>287</v>
      </c>
    </row>
    <row r="6" spans="1:6" ht="15" customHeight="1">
      <c r="A6" s="473"/>
      <c r="B6" s="473"/>
      <c r="C6" s="473"/>
      <c r="D6" s="474"/>
      <c r="E6" s="474"/>
      <c r="F6" s="474"/>
    </row>
    <row r="7" spans="1:6" ht="15.75" customHeight="1">
      <c r="A7" s="473"/>
      <c r="B7" s="473"/>
      <c r="C7" s="473"/>
      <c r="D7" s="474"/>
      <c r="E7" s="474"/>
      <c r="F7" s="474"/>
    </row>
    <row r="8" spans="1:6" s="37" customFormat="1" ht="6.75" customHeight="1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</row>
    <row r="9" spans="1:6" ht="18.75" customHeight="1">
      <c r="A9" s="471" t="s">
        <v>23</v>
      </c>
      <c r="B9" s="471"/>
      <c r="C9" s="17"/>
      <c r="D9" s="42">
        <f>SUM(D10,D11,D12,D13,D14,D19,D20,D21,D22,D23)</f>
        <v>0</v>
      </c>
      <c r="E9" s="42">
        <f>SUM(E10,E11,E12,E13,E14,E19,E20,E21,E22,E23)</f>
        <v>0</v>
      </c>
      <c r="F9" s="303">
        <v>0</v>
      </c>
    </row>
    <row r="10" spans="1:6" ht="18.75" customHeight="1">
      <c r="A10" s="19" t="s">
        <v>10</v>
      </c>
      <c r="B10" s="20" t="s">
        <v>17</v>
      </c>
      <c r="C10" s="19" t="s">
        <v>24</v>
      </c>
      <c r="D10" s="43"/>
      <c r="E10" s="43"/>
      <c r="F10" s="43"/>
    </row>
    <row r="11" spans="1:6" ht="18.75" customHeight="1">
      <c r="A11" s="21" t="s">
        <v>11</v>
      </c>
      <c r="B11" s="22" t="s">
        <v>18</v>
      </c>
      <c r="C11" s="21" t="s">
        <v>24</v>
      </c>
      <c r="D11" s="44"/>
      <c r="E11" s="44"/>
      <c r="F11" s="44"/>
    </row>
    <row r="12" spans="1:8" ht="51">
      <c r="A12" s="21" t="s">
        <v>12</v>
      </c>
      <c r="B12" s="23" t="s">
        <v>76</v>
      </c>
      <c r="C12" s="21" t="s">
        <v>48</v>
      </c>
      <c r="D12" s="44"/>
      <c r="E12" s="44"/>
      <c r="F12" s="44"/>
      <c r="H12" s="1" t="s">
        <v>325</v>
      </c>
    </row>
    <row r="13" spans="1:6" ht="18.75" customHeight="1">
      <c r="A13" s="21" t="s">
        <v>1</v>
      </c>
      <c r="B13" s="22" t="s">
        <v>26</v>
      </c>
      <c r="C13" s="21" t="s">
        <v>49</v>
      </c>
      <c r="D13" s="44"/>
      <c r="E13" s="44"/>
      <c r="F13" s="44"/>
    </row>
    <row r="14" spans="1:6" ht="18.75" customHeight="1">
      <c r="A14" s="21" t="s">
        <v>16</v>
      </c>
      <c r="B14" s="22" t="s">
        <v>77</v>
      </c>
      <c r="C14" s="21" t="s">
        <v>99</v>
      </c>
      <c r="D14" s="44" t="s">
        <v>201</v>
      </c>
      <c r="E14" s="44" t="s">
        <v>201</v>
      </c>
      <c r="F14" s="44" t="s">
        <v>201</v>
      </c>
    </row>
    <row r="15" spans="1:6" ht="18.75" customHeight="1">
      <c r="A15" s="21" t="s">
        <v>91</v>
      </c>
      <c r="B15" s="22" t="s">
        <v>95</v>
      </c>
      <c r="C15" s="21" t="s">
        <v>86</v>
      </c>
      <c r="D15" s="44"/>
      <c r="E15" s="44"/>
      <c r="F15" s="44"/>
    </row>
    <row r="16" spans="1:6" ht="18.75" customHeight="1">
      <c r="A16" s="21" t="s">
        <v>92</v>
      </c>
      <c r="B16" s="22" t="s">
        <v>96</v>
      </c>
      <c r="C16" s="21" t="s">
        <v>87</v>
      </c>
      <c r="D16" s="44"/>
      <c r="E16" s="44"/>
      <c r="F16" s="44"/>
    </row>
    <row r="17" spans="1:6" ht="44.25" customHeight="1">
      <c r="A17" s="21" t="s">
        <v>93</v>
      </c>
      <c r="B17" s="23" t="s">
        <v>97</v>
      </c>
      <c r="C17" s="21" t="s">
        <v>88</v>
      </c>
      <c r="D17" s="44"/>
      <c r="E17" s="44"/>
      <c r="F17" s="44"/>
    </row>
    <row r="18" spans="1:6" ht="18.75" customHeight="1">
      <c r="A18" s="21" t="s">
        <v>94</v>
      </c>
      <c r="B18" s="22" t="s">
        <v>98</v>
      </c>
      <c r="C18" s="21" t="s">
        <v>89</v>
      </c>
      <c r="D18" s="44"/>
      <c r="E18" s="44"/>
      <c r="F18" s="44"/>
    </row>
    <row r="19" spans="1:6" ht="18.75" customHeight="1">
      <c r="A19" s="21" t="s">
        <v>19</v>
      </c>
      <c r="B19" s="22" t="s">
        <v>20</v>
      </c>
      <c r="C19" s="21" t="s">
        <v>25</v>
      </c>
      <c r="D19" s="44"/>
      <c r="E19" s="44"/>
      <c r="F19" s="44"/>
    </row>
    <row r="20" spans="1:6" ht="18.75" customHeight="1">
      <c r="A20" s="21" t="s">
        <v>22</v>
      </c>
      <c r="B20" s="22" t="s">
        <v>67</v>
      </c>
      <c r="C20" s="21" t="s">
        <v>29</v>
      </c>
      <c r="D20" s="44"/>
      <c r="E20" s="44"/>
      <c r="F20" s="44"/>
    </row>
    <row r="21" spans="1:6" ht="18.75" customHeight="1">
      <c r="A21" s="21" t="s">
        <v>28</v>
      </c>
      <c r="B21" s="22" t="s">
        <v>47</v>
      </c>
      <c r="C21" s="21" t="s">
        <v>63</v>
      </c>
      <c r="D21" s="44"/>
      <c r="E21" s="44"/>
      <c r="F21" s="44"/>
    </row>
    <row r="22" spans="1:6" ht="18.75" customHeight="1">
      <c r="A22" s="21" t="s">
        <v>46</v>
      </c>
      <c r="B22" s="22" t="s">
        <v>101</v>
      </c>
      <c r="C22" s="21" t="s">
        <v>27</v>
      </c>
      <c r="D22" s="44"/>
      <c r="E22" s="44"/>
      <c r="F22" s="44"/>
    </row>
    <row r="23" spans="1:6" ht="18.75" customHeight="1">
      <c r="A23" s="24" t="s">
        <v>100</v>
      </c>
      <c r="B23" s="25" t="s">
        <v>90</v>
      </c>
      <c r="C23" s="24" t="s">
        <v>33</v>
      </c>
      <c r="D23" s="45"/>
      <c r="E23" s="45"/>
      <c r="F23" s="45"/>
    </row>
    <row r="24" spans="1:6" ht="18.75" customHeight="1">
      <c r="A24" s="471" t="s">
        <v>78</v>
      </c>
      <c r="B24" s="471"/>
      <c r="C24" s="17"/>
      <c r="D24" s="42">
        <f>SUM(D25:D32)</f>
        <v>665000</v>
      </c>
      <c r="E24" s="42">
        <f>SUM(E25:E32)</f>
        <v>390000</v>
      </c>
      <c r="F24" s="303">
        <f>ROUND((E24/D24)*100,2)</f>
        <v>58.65</v>
      </c>
    </row>
    <row r="25" spans="1:7" ht="18.75" customHeight="1">
      <c r="A25" s="19" t="s">
        <v>10</v>
      </c>
      <c r="B25" s="20" t="s">
        <v>50</v>
      </c>
      <c r="C25" s="19" t="s">
        <v>31</v>
      </c>
      <c r="D25" s="43">
        <v>665000</v>
      </c>
      <c r="E25" s="307">
        <v>390000</v>
      </c>
      <c r="F25" s="308">
        <f>ROUND((E25/D25)*100,2)</f>
        <v>58.65</v>
      </c>
      <c r="G25" s="1" t="s">
        <v>325</v>
      </c>
    </row>
    <row r="26" spans="1:6" ht="18.75" customHeight="1">
      <c r="A26" s="21" t="s">
        <v>11</v>
      </c>
      <c r="B26" s="22" t="s">
        <v>30</v>
      </c>
      <c r="C26" s="21" t="s">
        <v>31</v>
      </c>
      <c r="D26" s="44"/>
      <c r="E26" s="44"/>
      <c r="F26" s="44"/>
    </row>
    <row r="27" spans="1:6" ht="38.25">
      <c r="A27" s="21" t="s">
        <v>12</v>
      </c>
      <c r="B27" s="23" t="s">
        <v>54</v>
      </c>
      <c r="C27" s="21" t="s">
        <v>55</v>
      </c>
      <c r="D27" s="44"/>
      <c r="E27" s="44"/>
      <c r="F27" s="44"/>
    </row>
    <row r="28" spans="1:6" ht="18.75" customHeight="1">
      <c r="A28" s="21" t="s">
        <v>1</v>
      </c>
      <c r="B28" s="22" t="s">
        <v>51</v>
      </c>
      <c r="C28" s="21" t="s">
        <v>44</v>
      </c>
      <c r="D28" s="44"/>
      <c r="E28" s="44"/>
      <c r="F28" s="44"/>
    </row>
    <row r="29" spans="1:6" ht="18.75" customHeight="1">
      <c r="A29" s="21" t="s">
        <v>16</v>
      </c>
      <c r="B29" s="22" t="s">
        <v>52</v>
      </c>
      <c r="C29" s="21" t="s">
        <v>33</v>
      </c>
      <c r="D29" s="44"/>
      <c r="E29" s="44"/>
      <c r="F29" s="44"/>
    </row>
    <row r="30" spans="1:6" ht="18.75" customHeight="1">
      <c r="A30" s="21" t="s">
        <v>19</v>
      </c>
      <c r="B30" s="22" t="s">
        <v>21</v>
      </c>
      <c r="C30" s="21" t="s">
        <v>34</v>
      </c>
      <c r="D30" s="44"/>
      <c r="E30" s="44"/>
      <c r="F30" s="44"/>
    </row>
    <row r="31" spans="1:6" ht="18.75" customHeight="1">
      <c r="A31" s="21" t="s">
        <v>22</v>
      </c>
      <c r="B31" s="22" t="s">
        <v>53</v>
      </c>
      <c r="C31" s="21" t="s">
        <v>35</v>
      </c>
      <c r="D31" s="44"/>
      <c r="E31" s="44"/>
      <c r="F31" s="44"/>
    </row>
    <row r="32" spans="1:6" ht="18.75" customHeight="1">
      <c r="A32" s="24" t="s">
        <v>28</v>
      </c>
      <c r="B32" s="25" t="s">
        <v>36</v>
      </c>
      <c r="C32" s="24" t="s">
        <v>32</v>
      </c>
      <c r="D32" s="45"/>
      <c r="E32" s="45"/>
      <c r="F32" s="45"/>
    </row>
    <row r="33" spans="1:6" ht="7.5" customHeight="1">
      <c r="A33" s="2"/>
      <c r="B33" s="3"/>
      <c r="C33" s="3"/>
      <c r="D33" s="3"/>
      <c r="E33" s="3"/>
      <c r="F33" s="3"/>
    </row>
    <row r="34" spans="1:6" ht="12.75">
      <c r="A34" s="33"/>
      <c r="B34" s="32"/>
      <c r="C34" s="32"/>
      <c r="D34" s="32"/>
      <c r="E34" s="32"/>
      <c r="F34" s="32"/>
    </row>
    <row r="35" spans="1:6" ht="12.75">
      <c r="A35" s="470"/>
      <c r="B35" s="470"/>
      <c r="C35" s="470"/>
      <c r="D35" s="470"/>
      <c r="E35" s="470"/>
      <c r="F35" s="470"/>
    </row>
    <row r="36" spans="1:6" ht="22.5" customHeight="1">
      <c r="A36" s="470"/>
      <c r="B36" s="470"/>
      <c r="C36" s="470"/>
      <c r="D36" s="470"/>
      <c r="E36" s="470"/>
      <c r="F36" s="470"/>
    </row>
  </sheetData>
  <mergeCells count="10">
    <mergeCell ref="A35:F36"/>
    <mergeCell ref="A9:B9"/>
    <mergeCell ref="A24:B24"/>
    <mergeCell ref="A2:D2"/>
    <mergeCell ref="A5:A7"/>
    <mergeCell ref="C5:C7"/>
    <mergeCell ref="B5:B7"/>
    <mergeCell ref="D5:D7"/>
    <mergeCell ref="E5:E7"/>
    <mergeCell ref="F5:F7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F1" sqref="F1"/>
    </sheetView>
  </sheetViews>
  <sheetFormatPr defaultColWidth="9.00390625" defaultRowHeight="12.75"/>
  <cols>
    <col min="1" max="1" width="4.125" style="0" customWidth="1"/>
    <col min="2" max="2" width="7.125" style="0" customWidth="1"/>
    <col min="3" max="3" width="8.75390625" style="0" customWidth="1"/>
    <col min="4" max="4" width="24.875" style="0" customWidth="1"/>
    <col min="5" max="5" width="21.00390625" style="0" customWidth="1"/>
    <col min="6" max="6" width="15.75390625" style="0" customWidth="1"/>
    <col min="7" max="7" width="11.125" style="0" customWidth="1"/>
  </cols>
  <sheetData>
    <row r="1" ht="12.75">
      <c r="F1" s="34" t="s">
        <v>358</v>
      </c>
    </row>
    <row r="2" spans="1:6" ht="19.5" customHeight="1">
      <c r="A2" s="472" t="s">
        <v>69</v>
      </c>
      <c r="B2" s="472"/>
      <c r="C2" s="472"/>
      <c r="D2" s="472"/>
      <c r="E2" s="472"/>
      <c r="F2" s="472"/>
    </row>
    <row r="3" spans="4:6" ht="19.5" customHeight="1">
      <c r="D3" s="4"/>
      <c r="E3" s="4"/>
      <c r="F3" s="4"/>
    </row>
    <row r="4" spans="4:6" ht="19.5" customHeight="1">
      <c r="D4" s="1"/>
      <c r="E4" s="1"/>
      <c r="F4" s="9" t="s">
        <v>41</v>
      </c>
    </row>
    <row r="5" spans="1:8" s="244" customFormat="1" ht="19.5" customHeight="1">
      <c r="A5" s="464" t="s">
        <v>59</v>
      </c>
      <c r="B5" s="464" t="s">
        <v>2</v>
      </c>
      <c r="C5" s="464" t="s">
        <v>3</v>
      </c>
      <c r="D5" s="465" t="s">
        <v>66</v>
      </c>
      <c r="E5" s="465" t="s">
        <v>68</v>
      </c>
      <c r="F5" s="484" t="s">
        <v>311</v>
      </c>
      <c r="G5" s="475" t="s">
        <v>312</v>
      </c>
      <c r="H5" s="478" t="s">
        <v>287</v>
      </c>
    </row>
    <row r="6" spans="1:8" s="244" customFormat="1" ht="19.5" customHeight="1">
      <c r="A6" s="464"/>
      <c r="B6" s="464"/>
      <c r="C6" s="464"/>
      <c r="D6" s="465"/>
      <c r="E6" s="465"/>
      <c r="F6" s="484"/>
      <c r="G6" s="476"/>
      <c r="H6" s="479"/>
    </row>
    <row r="7" spans="1:8" s="244" customFormat="1" ht="19.5" customHeight="1">
      <c r="A7" s="464"/>
      <c r="B7" s="464"/>
      <c r="C7" s="464"/>
      <c r="D7" s="465"/>
      <c r="E7" s="465"/>
      <c r="F7" s="484"/>
      <c r="G7" s="477"/>
      <c r="H7" s="480"/>
    </row>
    <row r="8" spans="1:8" ht="7.5" customHeigh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</row>
    <row r="9" spans="1:8" ht="56.25" customHeight="1">
      <c r="A9" s="62" t="s">
        <v>10</v>
      </c>
      <c r="B9" s="62">
        <v>400</v>
      </c>
      <c r="C9" s="62">
        <v>40002</v>
      </c>
      <c r="D9" s="298" t="s">
        <v>168</v>
      </c>
      <c r="E9" s="299" t="s">
        <v>188</v>
      </c>
      <c r="F9" s="63">
        <v>60000</v>
      </c>
      <c r="G9" s="300">
        <v>32500</v>
      </c>
      <c r="H9" s="252">
        <f>ROUND((G9/F9)*100,2)</f>
        <v>54.17</v>
      </c>
    </row>
    <row r="10" spans="1:8" ht="30" customHeight="1">
      <c r="A10" s="62"/>
      <c r="B10" s="62"/>
      <c r="C10" s="62"/>
      <c r="D10" s="62"/>
      <c r="E10" s="62"/>
      <c r="F10" s="63"/>
      <c r="G10" s="248"/>
      <c r="H10" s="248"/>
    </row>
    <row r="11" spans="1:8" ht="30" customHeight="1">
      <c r="A11" s="62"/>
      <c r="B11" s="62"/>
      <c r="C11" s="62"/>
      <c r="D11" s="62"/>
      <c r="E11" s="62"/>
      <c r="F11" s="63"/>
      <c r="G11" s="248"/>
      <c r="H11" s="248"/>
    </row>
    <row r="12" spans="1:8" s="60" customFormat="1" ht="30" customHeight="1">
      <c r="A12" s="481" t="s">
        <v>313</v>
      </c>
      <c r="B12" s="482"/>
      <c r="C12" s="482"/>
      <c r="D12" s="483"/>
      <c r="E12" s="15"/>
      <c r="F12" s="48">
        <f>SUM(F9:F11)</f>
        <v>60000</v>
      </c>
      <c r="G12" s="48">
        <f>SUM(G9:G11)</f>
        <v>32500</v>
      </c>
      <c r="H12" s="253">
        <f>ROUND((G12/F12)*100,2)</f>
        <v>54.17</v>
      </c>
    </row>
  </sheetData>
  <mergeCells count="10">
    <mergeCell ref="G5:G7"/>
    <mergeCell ref="H5:H7"/>
    <mergeCell ref="A12:D12"/>
    <mergeCell ref="A2:F2"/>
    <mergeCell ref="F5:F7"/>
    <mergeCell ref="D5:D7"/>
    <mergeCell ref="E5:E7"/>
    <mergeCell ref="A5:A7"/>
    <mergeCell ref="B5:B7"/>
    <mergeCell ref="C5:C7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d_barwicka</cp:lastModifiedBy>
  <cp:lastPrinted>2007-08-10T09:27:57Z</cp:lastPrinted>
  <dcterms:created xsi:type="dcterms:W3CDTF">1998-12-09T13:02:10Z</dcterms:created>
  <dcterms:modified xsi:type="dcterms:W3CDTF">2007-08-10T09:29:57Z</dcterms:modified>
  <cp:category/>
  <cp:version/>
  <cp:contentType/>
  <cp:contentStatus/>
</cp:coreProperties>
</file>